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50" activeTab="2"/>
  </bookViews>
  <sheets>
    <sheet name="Dochody" sheetId="1" r:id="rId1"/>
    <sheet name="Wydatki" sheetId="2" r:id="rId2"/>
    <sheet name="Zał.Nr 3" sheetId="3" r:id="rId3"/>
    <sheet name="Zał.Nr 4" sheetId="4" r:id="rId4"/>
    <sheet name="Zał.Nr5" sheetId="5" r:id="rId5"/>
    <sheet name="Zał.Nr6" sheetId="6" r:id="rId6"/>
    <sheet name="Zał.Nr7" sheetId="7" r:id="rId7"/>
    <sheet name="Zał.nr8" sheetId="8" r:id="rId8"/>
  </sheets>
  <definedNames/>
  <calcPr fullCalcOnLoad="1"/>
</workbook>
</file>

<file path=xl/sharedStrings.xml><?xml version="1.0" encoding="utf-8"?>
<sst xmlns="http://schemas.openxmlformats.org/spreadsheetml/2006/main" count="630" uniqueCount="385">
  <si>
    <t>75109</t>
  </si>
  <si>
    <t>Osiedle Biała Góra - sieć wodociągowa</t>
  </si>
  <si>
    <t>Emilii Plater - kanalizacja deszczowa</t>
  </si>
  <si>
    <t>Schody Serpentyny - kontynuacja</t>
  </si>
  <si>
    <t>Budowa hali widowiskowo-sportowa wraz z lodowiskiem</t>
  </si>
  <si>
    <t>8. Spłata pożyczki zaciągniętej na budowę kanalizacji sanitarnej na terenie miasta Sanoka</t>
  </si>
  <si>
    <t>Witosa - sieć wodociągowa</t>
  </si>
  <si>
    <t>Płowiecka - chodnik</t>
  </si>
  <si>
    <t>Topolowa łącznik Stróżowska - Lipińskiego - nawierzchnia</t>
  </si>
  <si>
    <t>Młynarska - boczna Białogórska - nawierzchnia asfaltowa</t>
  </si>
  <si>
    <t>II Wydatki</t>
  </si>
  <si>
    <t>Razem wydatki</t>
  </si>
  <si>
    <t>85446</t>
  </si>
  <si>
    <t>Wykaz dotacji z budżetu miasta dla instytucji kultury</t>
  </si>
  <si>
    <t xml:space="preserve"> i zakładu budżetowego</t>
  </si>
  <si>
    <t>Zakład budżetowy</t>
  </si>
  <si>
    <t>a.</t>
  </si>
  <si>
    <t>Tygodnik Sanocki</t>
  </si>
  <si>
    <t>Instytucje kultury</t>
  </si>
  <si>
    <t>Miejska Biblioteka Publiczna</t>
  </si>
  <si>
    <t>b.</t>
  </si>
  <si>
    <t xml:space="preserve">3. </t>
  </si>
  <si>
    <t>Wpływy ze sprzedaży wyrobów i składników majątkowych</t>
  </si>
  <si>
    <t>Zestawienie przychodów i wydatków Gminnego Funduszu Ochrony</t>
  </si>
  <si>
    <t xml:space="preserve">          Środowiska i Gospodarki Wodnej</t>
  </si>
  <si>
    <t>Dział 900</t>
  </si>
  <si>
    <t>Rozdział 90011</t>
  </si>
  <si>
    <t>Fundusz Ochrony Środowiska i Gospodarki Wodnej</t>
  </si>
  <si>
    <t xml:space="preserve">I. </t>
  </si>
  <si>
    <t>II.</t>
  </si>
  <si>
    <t>Wpływy z opłat za zanieczyszczanie środowiska - wpływy od wojewody i wojewódzkiego inspektora ochrony środowiska</t>
  </si>
  <si>
    <t>III.</t>
  </si>
  <si>
    <t>Wydatki</t>
  </si>
  <si>
    <t>Wpływy z opłat za zarząd, użytkowanie i użytkowanie wieczyste nieruchomości</t>
  </si>
  <si>
    <t>Przedszkola</t>
  </si>
  <si>
    <t>3.</t>
  </si>
  <si>
    <t>4.</t>
  </si>
  <si>
    <t>5.</t>
  </si>
  <si>
    <t>IV.</t>
  </si>
  <si>
    <t>Inwestycje MOSiR</t>
  </si>
  <si>
    <t>Modernizacja toru łyżwiarskiego</t>
  </si>
  <si>
    <t>Opracowania dokumentacji technicznych</t>
  </si>
  <si>
    <t>Zielona - oświetlenie</t>
  </si>
  <si>
    <t>Witosa - kanalizacja deszczowa i nawierzchnia</t>
  </si>
  <si>
    <t>Przeciwdziałanie alkohlolizmowi</t>
  </si>
  <si>
    <t>Głowackiego - nawierzchnia</t>
  </si>
  <si>
    <t>Doatcje celowe otrzymane z budżetu państwa na realizację własnych zadań bieżących gmin (związków gmin)</t>
  </si>
  <si>
    <t>Zakup zestawu łączności ( stacja bazowa i antena) pracującego w systemie "TETRA"</t>
  </si>
  <si>
    <t>4. Spłata kredytu zaciągniętego na zadanie pn. "Budowa kanalizacji sanitarnych i sieci wodociągowych ma terenia miasta Sanoka"</t>
  </si>
  <si>
    <t>5. Spłata kredytu zaciągnietego na zadanie pn."Termomodernizacja Szkoły Podstawowej Nr 3"</t>
  </si>
  <si>
    <t xml:space="preserve">Pozostałe odsetki </t>
  </si>
  <si>
    <t>1. spłata kredytu zaciągniętego na remont obiektów na potrzeby oświaty</t>
  </si>
  <si>
    <t>852</t>
  </si>
  <si>
    <t>85202</t>
  </si>
  <si>
    <t>Pomoc społeczna</t>
  </si>
  <si>
    <t>85213</t>
  </si>
  <si>
    <t>85214</t>
  </si>
  <si>
    <t>85215</t>
  </si>
  <si>
    <t>85219</t>
  </si>
  <si>
    <t>85228</t>
  </si>
  <si>
    <t>85295</t>
  </si>
  <si>
    <t>Rady gmin (miast i miast na prawach powiatu)</t>
  </si>
  <si>
    <t>Zestawienie wydatków na zadania inwestycyjne</t>
  </si>
  <si>
    <t>Dotacje celowe przekazane z budżetu państwa na inwestycje i zakupy inwestycyjne z zakresu administracji rządowej oraz innych zadań zleconych gminom ustawami</t>
  </si>
  <si>
    <t>Wpływy z innych lokalnych opłat pobieranych przez jednostki samorządu terytorialnego na podstawie odrębnych ustaw</t>
  </si>
  <si>
    <t>Bezpieczeństwo publiczne i ochrona przeciwpożarowa</t>
  </si>
  <si>
    <t xml:space="preserve"> Razem</t>
  </si>
  <si>
    <t>Część oświatowa subwencji ogólnej</t>
  </si>
  <si>
    <t>a/</t>
  </si>
  <si>
    <t>b/</t>
  </si>
  <si>
    <t>c/</t>
  </si>
  <si>
    <t>d/</t>
  </si>
  <si>
    <t>e/</t>
  </si>
  <si>
    <t>f/</t>
  </si>
  <si>
    <t>g/</t>
  </si>
  <si>
    <t>h/</t>
  </si>
  <si>
    <t>i/</t>
  </si>
  <si>
    <t>j/</t>
  </si>
  <si>
    <t>k/</t>
  </si>
  <si>
    <t>l/</t>
  </si>
  <si>
    <t>ł/</t>
  </si>
  <si>
    <t>m/</t>
  </si>
  <si>
    <t>n/</t>
  </si>
  <si>
    <t>p/</t>
  </si>
  <si>
    <t>Dz.</t>
  </si>
  <si>
    <t>Par.</t>
  </si>
  <si>
    <t xml:space="preserve">                              Źródło dochodu</t>
  </si>
  <si>
    <t>020</t>
  </si>
  <si>
    <t>Leśnictwo</t>
  </si>
  <si>
    <t>02001</t>
  </si>
  <si>
    <t>Gospodarka leśna</t>
  </si>
  <si>
    <t>700</t>
  </si>
  <si>
    <t>Gospodarka mieszkaniowa</t>
  </si>
  <si>
    <t>70005</t>
  </si>
  <si>
    <t>Gospodarka gruntami i nieruchomościami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</si>
  <si>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</si>
  <si>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</si>
  <si>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 osobom fizycznym w prawo własności</t>
  </si>
  <si>
    <t>Część równoważąca subwencji ogólnej dla gmin</t>
  </si>
  <si>
    <t>Wpływy z tytułu odpłatnego nabycia prawa własności nieruchomości</t>
  </si>
  <si>
    <t>Pozostałe odsetki</t>
  </si>
  <si>
    <t>710</t>
  </si>
  <si>
    <t>Działalność usługowa</t>
  </si>
  <si>
    <t>71035</t>
  </si>
  <si>
    <t>Cmentarze</t>
  </si>
  <si>
    <t>Pozostała działalność</t>
  </si>
  <si>
    <t>750</t>
  </si>
  <si>
    <t>Administracja publiczna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</si>
  <si>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</si>
  <si>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</si>
  <si>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</si>
  <si>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75023</t>
  </si>
  <si>
    <t>Wpływy z usług</t>
  </si>
  <si>
    <t xml:space="preserve">Wpływy ze sprzedaży wyrobów i składników majątkowych </t>
  </si>
  <si>
    <t>Wpływy z różnych dochodów</t>
  </si>
  <si>
    <t>75095</t>
  </si>
  <si>
    <t>dopłata do kosztów wydania jednego egzemplarza pisma 7,60%</t>
  </si>
  <si>
    <t>Kochanowskiego - Jagiellońska - modernizacja skrzyżowania</t>
  </si>
  <si>
    <t>Zestawienie wydatków na rok 2005</t>
  </si>
  <si>
    <t>Określenie wysokości przychodów i rozchodów budżetowych na 2005r.</t>
  </si>
  <si>
    <t xml:space="preserve">Plan zadań zleconych do realizacji gminie w 2005 roku </t>
  </si>
  <si>
    <t>Plan przychodów i wydatków zakładu budżetowego w 2005r.</t>
  </si>
  <si>
    <t>Wpływy z opłat za zezwolenie na sprzedaż alkoholu</t>
  </si>
  <si>
    <t>751</t>
  </si>
  <si>
    <t>Urzędy naczelnych organów władzy państwowej, kontroli i ochrony prawa oraz sądownictwa</t>
  </si>
  <si>
    <t>75101</t>
  </si>
  <si>
    <t>756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</si>
  <si>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</si>
  <si>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</si>
  <si>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</si>
  <si>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 xml:space="preserve">Podatek rolny 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</si>
  <si>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</si>
  <si>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</si>
  <si>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</si>
  <si>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</si>
  <si>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</si>
  <si>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</si>
  <si>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opłaty administracyjnej za czynności urzędowe</t>
  </si>
  <si>
    <t>Wpływy z opłaty skarbowej</t>
  </si>
  <si>
    <t>Udziały w podatku dochodowym od osób fizycznych</t>
  </si>
  <si>
    <t>Udziały w podatku dochodowym od osób prawnych</t>
  </si>
  <si>
    <t>Różne rozliczenia</t>
  </si>
  <si>
    <t>Oświata i wychowanie</t>
  </si>
  <si>
    <t>80101</t>
  </si>
  <si>
    <t>Szkoły podstawowe</t>
  </si>
  <si>
    <t>80104</t>
  </si>
  <si>
    <t>80110</t>
  </si>
  <si>
    <t>Gimnazja</t>
  </si>
  <si>
    <t>80195</t>
  </si>
  <si>
    <t>85305</t>
  </si>
  <si>
    <t>Żłobki</t>
  </si>
  <si>
    <t>Dodatki mieszkaniowe</t>
  </si>
  <si>
    <t>Ośrodki pomocy społecznej</t>
  </si>
  <si>
    <t>Usługi opiekuńcze i specjalistyczne usługi opiekuńcze</t>
  </si>
  <si>
    <t>Gospodarka komunalna i ochrona środowiska</t>
  </si>
  <si>
    <t>90001</t>
  </si>
  <si>
    <t>Gospodarka ściekowa i ochrona wód</t>
  </si>
  <si>
    <t>90015</t>
  </si>
  <si>
    <t>Rady Miasta</t>
  </si>
  <si>
    <t>Oświetlenie ulic, placów i dróg</t>
  </si>
  <si>
    <t>Dotacje celowe otrzymane z budżetu państwa na inwestycje i zakupy inwestycyjne z zakresu administracji rządowej oraz innych zadań zleconych gminom ustawami</t>
  </si>
  <si>
    <t>90095</t>
  </si>
  <si>
    <t>921</t>
  </si>
  <si>
    <t>Kultura i ochrona dziedzictwa narodowego</t>
  </si>
  <si>
    <t>92116</t>
  </si>
  <si>
    <t>Biblioteki</t>
  </si>
  <si>
    <t>Kultura fizyczna i sport</t>
  </si>
  <si>
    <t>92604</t>
  </si>
  <si>
    <t>Instytucje kultury fizycznej</t>
  </si>
  <si>
    <t>Razem dochody</t>
  </si>
  <si>
    <t>600</t>
  </si>
  <si>
    <t>Transport i łączność</t>
  </si>
  <si>
    <t>60004</t>
  </si>
  <si>
    <t>Lokalny transport zbiorowy</t>
  </si>
  <si>
    <t>w tym:</t>
  </si>
  <si>
    <t>1</t>
  </si>
  <si>
    <t>60016</t>
  </si>
  <si>
    <t>Drogi publiczne gminne</t>
  </si>
  <si>
    <t>85212</t>
  </si>
  <si>
    <t>Świadczenia rodzinne oraz składki na ubezpieczenia emerytalne i rentowe z ubezpieczenia społecznego</t>
  </si>
  <si>
    <t>Bataliony Chłopskie - sieć wodociągowa</t>
  </si>
  <si>
    <t>Piastowska - kanalizacja deszczowa i nawierzchnia</t>
  </si>
  <si>
    <t>Sowia - kanalizacja deszczowa i nawierzchnia</t>
  </si>
  <si>
    <t>Sadowa - kanalizacja deszczowa</t>
  </si>
  <si>
    <t>Rycerska - nawierzchnia asfaltowa i odwodnienie</t>
  </si>
  <si>
    <t>Zakupy nieruchomości</t>
  </si>
  <si>
    <t>75022</t>
  </si>
  <si>
    <t>Pobór podatków, opłat i niepodatkowych należności budżetowych</t>
  </si>
  <si>
    <t>754</t>
  </si>
  <si>
    <t>75412</t>
  </si>
  <si>
    <t>Ochotnicze straże pożarne</t>
  </si>
  <si>
    <t>75414</t>
  </si>
  <si>
    <t>Obrona cywilna</t>
  </si>
  <si>
    <t>1.</t>
  </si>
  <si>
    <t>2. spłata kredytu zaciągniętego na finsnowanie inwestycji infrastrukturalnych na terenie miasta Sanoka</t>
  </si>
  <si>
    <t>3. Spłata kredytu zaciągniętego na zadanie pn. "Modernizacja toru łyżwiarskiego"</t>
  </si>
  <si>
    <t>6. Spłata kredytu zaciągniętego na zadanie pn. "Termomodernizacja Gimnazjum Nr 4"</t>
  </si>
  <si>
    <t>7. Spłata kredytu zaciągnietego na zadanie pn. "Budowa hali widowiskowo-sportowej wraz z lodowiskiem"</t>
  </si>
  <si>
    <t>Świadczenia rodzinne oraz składki na ubezpieczenia emerytalne i rentowe z ubezpieczenia  społecznego</t>
  </si>
  <si>
    <t>2.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</si>
  <si>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</si>
  <si>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</si>
  <si>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</si>
  <si>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</si>
  <si>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</si>
  <si>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</si>
  <si>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</si>
  <si>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</si>
  <si>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Inwestycje w szkołach podstawowych</t>
  </si>
  <si>
    <t>Inwestycje w gimnazjach</t>
  </si>
  <si>
    <t>851</t>
  </si>
  <si>
    <t>Ochrona zdrowia</t>
  </si>
  <si>
    <t>85154</t>
  </si>
  <si>
    <t>853</t>
  </si>
  <si>
    <t>Domy Pomocy Społecznej</t>
  </si>
  <si>
    <t>80145</t>
  </si>
  <si>
    <t>Komisje egzaminacyjne</t>
  </si>
  <si>
    <t xml:space="preserve">1. </t>
  </si>
  <si>
    <t>854</t>
  </si>
  <si>
    <t>Edukacyjna opieka wychowawcza</t>
  </si>
  <si>
    <t>85401</t>
  </si>
  <si>
    <t>Świetlice szkolne</t>
  </si>
  <si>
    <t>85407</t>
  </si>
  <si>
    <t>Środki na dofinansowanie własnych inwestycji gmin (związków gmin), powiatów (związków powiatów), samorządów województw, pozyskane z innych źródeł</t>
  </si>
  <si>
    <t>900</t>
  </si>
  <si>
    <t>90003</t>
  </si>
  <si>
    <t>Oczyszczanie miast i wsi</t>
  </si>
  <si>
    <t>90004</t>
  </si>
  <si>
    <t>Utrzymanie zieleni w miastach i gminach</t>
  </si>
  <si>
    <t>Rybickiego - zabezpieczenie skarpy</t>
  </si>
  <si>
    <t>92105</t>
  </si>
  <si>
    <t>Pozostałe zadania w zakresie kultury</t>
  </si>
  <si>
    <t>92109</t>
  </si>
  <si>
    <t>Inwestycje na cmentarzach</t>
  </si>
  <si>
    <t>926</t>
  </si>
  <si>
    <t>92601</t>
  </si>
  <si>
    <t xml:space="preserve">Obiekty sportowe </t>
  </si>
  <si>
    <t>92605</t>
  </si>
  <si>
    <t xml:space="preserve">Razem wydatki </t>
  </si>
  <si>
    <t>Razem</t>
  </si>
  <si>
    <t>Dochody od osób prawnych, od osób fizycznych i od innych jednostek nieposiadających osobowości prawnej oraz wydatki związane z ich poborem</t>
  </si>
  <si>
    <t>010</t>
  </si>
  <si>
    <t>01030</t>
  </si>
  <si>
    <t>Rolnictwo i łowiectwo</t>
  </si>
  <si>
    <t>Izby rolnicze</t>
  </si>
  <si>
    <t>I</t>
  </si>
  <si>
    <t>Przychody</t>
  </si>
  <si>
    <t>Źródło przychodu</t>
  </si>
  <si>
    <t>952</t>
  </si>
  <si>
    <t>Przychody z zaciągniętych pożyczek i kredytów na rynku krajowym</t>
  </si>
  <si>
    <t>II</t>
  </si>
  <si>
    <t>Rozchody</t>
  </si>
  <si>
    <t>Nazwa zadania</t>
  </si>
  <si>
    <t>992</t>
  </si>
  <si>
    <t>Spłaty otrzymanych krajowych pożyczek i kredytów</t>
  </si>
  <si>
    <t xml:space="preserve">Przewodniczący </t>
  </si>
  <si>
    <t>400</t>
  </si>
  <si>
    <t>40002</t>
  </si>
  <si>
    <t>Wytwarzanie i zaopatrywanie w energię elektryczną, gaz i wodę</t>
  </si>
  <si>
    <t>Dostarczanie wody</t>
  </si>
  <si>
    <t>Chodniki w centrum miasta</t>
  </si>
  <si>
    <t>71004</t>
  </si>
  <si>
    <t>Plany zagospodarowania przestrzennego</t>
  </si>
  <si>
    <t>80146</t>
  </si>
  <si>
    <t>Dokształcanie i doskonalenie nauczycieli</t>
  </si>
  <si>
    <t>Urzędy gmin (miast i miast na prawach powiatu)</t>
  </si>
  <si>
    <t>630</t>
  </si>
  <si>
    <t>Turystyka</t>
  </si>
  <si>
    <t>63003</t>
  </si>
  <si>
    <t>Zadania w zakresie upowszechniania turystyki</t>
  </si>
  <si>
    <t>a) rezerwa ogólna</t>
  </si>
  <si>
    <t xml:space="preserve">Dz. </t>
  </si>
  <si>
    <t xml:space="preserve">Rdz. </t>
  </si>
  <si>
    <t xml:space="preserve">Urzędy naczelnych organów władzy państwowej, kontroli i ochrony prawa </t>
  </si>
  <si>
    <t>Zasiłki i pomoc w naturze oraz składki na ubezpieczenia społeczne</t>
  </si>
  <si>
    <t>Placówki wychowania pozaszkolnego</t>
  </si>
  <si>
    <t>Domy i ośrodki kultury, świetlice i kluby</t>
  </si>
  <si>
    <t>Zadania w zakresie kultury fizycznej i sportu</t>
  </si>
  <si>
    <t>a) wydatki bieżące, w tym:</t>
  </si>
  <si>
    <t xml:space="preserve">     - dotacje</t>
  </si>
  <si>
    <t>a) wydatki bieżące</t>
  </si>
  <si>
    <t>b) wydatki majątkowe</t>
  </si>
  <si>
    <t xml:space="preserve">     - wynagrodzenia i pochodne od wynagrodzeń</t>
  </si>
  <si>
    <t xml:space="preserve">a) wydatki bieżące </t>
  </si>
  <si>
    <t>Wyszczególnienie</t>
  </si>
  <si>
    <t>Tygodnik Sanocki                                                 Dz. 921, Rdz. 92105</t>
  </si>
  <si>
    <t>I Dochody</t>
  </si>
  <si>
    <t>Źródło dochodu</t>
  </si>
  <si>
    <t>Kwota</t>
  </si>
  <si>
    <t>Rdz.</t>
  </si>
  <si>
    <t>Jan Pawlik</t>
  </si>
  <si>
    <t>01095</t>
  </si>
  <si>
    <t>Pozostałe zadania w zakresie polityki społecznej</t>
  </si>
  <si>
    <t xml:space="preserve"> - wydatki na obsługę długu jednostki samorządu terytorialnego</t>
  </si>
  <si>
    <t>Zestawienie dochodów na rok 2005</t>
  </si>
  <si>
    <t>Plan 2005</t>
  </si>
  <si>
    <t>Składki na ubezpieczenie zdrowotne opłacane za osoby pobierające niektóre świadczenia z pomocy społecznej oraz niektóre świadczenia rodzinne</t>
  </si>
  <si>
    <t>Schody Franciszkańskie - modernizacja</t>
  </si>
  <si>
    <t>Wolna - nawierzchnia</t>
  </si>
  <si>
    <t>Stankiewicza - Glinice - nawierzchnia</t>
  </si>
  <si>
    <t>Inwestycje Urzędu Miasta</t>
  </si>
  <si>
    <t>Inwestycje w przedszkolach</t>
  </si>
  <si>
    <t>Zakup kamer</t>
  </si>
  <si>
    <t>Inwestycje w żłobkach</t>
  </si>
  <si>
    <t>Konarskiego - kanlizacja sanitarna</t>
  </si>
  <si>
    <t>Witosa - kanalizacja sanitarna</t>
  </si>
  <si>
    <t>Inwestycje na obiektach sportowych przy ul. Konopnickiej i Przemyskiej</t>
  </si>
  <si>
    <t>Naprawa budynków komunlanych</t>
  </si>
  <si>
    <t>Zakupy inwestycyjne w świetlicach szkolnych</t>
  </si>
  <si>
    <t>Planowany stan środków na 1 stycznia 2005 roku</t>
  </si>
  <si>
    <t>Planowany stan środków na 31 grudnia 2005r.</t>
  </si>
  <si>
    <t>Dochody jednostek samorządu terytorialnego związane z realizacją zadań z zakresu administracji rządowej oraz innych zadań zleconych ustawami</t>
  </si>
  <si>
    <t>Dotacje celowe otrzymane z funduszy celowych na realizację zadań bieżących jednostek sektora finansów publicznych</t>
  </si>
  <si>
    <t>r/</t>
  </si>
  <si>
    <t>s/</t>
  </si>
  <si>
    <t>I. Przychody</t>
  </si>
  <si>
    <t>II. Wydatki bieżące</t>
  </si>
  <si>
    <t>Dokształcanie doskonalenie nauczycieli</t>
  </si>
  <si>
    <t>Wybory do rad gmin, rad powiatów i sejmików województw, wybory wójtów, burmistrzów, prezydentów i referenda gminne, powiatowe i wojewódzkie</t>
  </si>
  <si>
    <t>Odsetki od kredytów i pożyczek</t>
  </si>
  <si>
    <t>Edukacja ekologiczna oraz propagowanie działań proekologicznych i zasady zrównoważonego rozwoju</t>
  </si>
  <si>
    <t>Realizowanie zadań modernizacyjnych i inwestycyjnych służących ochronie środowiska i gospodarce wodnej, w tym: instalacji lub urządzeń ochrony przeciwpowodziowej obiektów małej retencji wodnej</t>
  </si>
  <si>
    <t>Realizacja przedsięwzięć związanych z gospodarką odpadami</t>
  </si>
  <si>
    <t>Inne zadania ustalone przez gminy, służące ochronie środowiska i gospodarce wodnej, wynikające z zasady zrównoważonego rozwoju, w tym na programy ochrony środowiska</t>
  </si>
  <si>
    <t>75647</t>
  </si>
  <si>
    <t>Glinice - sieć wodociągowa</t>
  </si>
  <si>
    <t>Osiedle Biała Góra - kanalizacja sanitarna</t>
  </si>
  <si>
    <t>Młynarska - oświetlenie</t>
  </si>
  <si>
    <t>Pawia - oświetlenie</t>
  </si>
  <si>
    <t>1000-lecia - nawierzchnia</t>
  </si>
  <si>
    <t>Środki na dofinansowanie własnych zadań bieżących gmin (związków gmin), powiatów (związków powiatów), samorządów województw, pozyskane z innych źródeł</t>
  </si>
  <si>
    <t>Dotacje celowe otrzymane z budzetu państwa na zadania bieżące realizowane przez gminę na podstawie porozumień z organami administracji rządowej</t>
  </si>
  <si>
    <t>- dotacje</t>
  </si>
  <si>
    <t>85195</t>
  </si>
  <si>
    <t>a) wydatki majątkowe</t>
  </si>
  <si>
    <t>- wynagrodzenia i pochodne od wynagrodzeń</t>
  </si>
  <si>
    <t>1. Kredyt na zadanie "Budowa sieci wodociągowych: osiedle Łany i osiedle Głowackiego"</t>
  </si>
  <si>
    <t>2. Kredyt na zadanie "Termomodernizacja Gimnazjum Nr 4"</t>
  </si>
  <si>
    <t>3. Kredyt na zadanie "Budowa kanalizacji sanitranych na terenie miasta Sanoka"</t>
  </si>
  <si>
    <t>4. Planowana do zaciągnięcia pożyczka na finansowanie zadania inwestycyjnego "Modernizacja toru łyżwiarskiego"</t>
  </si>
  <si>
    <t>5. Planowany do zaciągnięcia kredyt na finansowanie zadania "Hala widowiskowo-sportowa wraz z lodowiskiem"</t>
  </si>
  <si>
    <t>6. Kredyt na zadanie "Budowa hali widowiskowo-sportowej wraz z lodowiskiem"</t>
  </si>
  <si>
    <t>Glowackiego - sieć wodociągowa</t>
  </si>
  <si>
    <t>Termomodernizacja Gimnazjum Nr 4</t>
  </si>
  <si>
    <t>Głowackiego - kanalizacja sanitarna</t>
  </si>
  <si>
    <t>Łany - kanalizacja sanitarna</t>
  </si>
  <si>
    <t>Stachowicza - kanalizacja sanitarna</t>
  </si>
  <si>
    <t>Budowa windy dla osób niepełnosprawnych w Przychodni Zdrowia w Sanoku</t>
  </si>
  <si>
    <t>Głogowa - budowa odcinka ulicy</t>
  </si>
  <si>
    <t>Iwaszkiewicza - oświetlenie</t>
  </si>
  <si>
    <t>Kółkowa - nawierzchnia</t>
  </si>
  <si>
    <t>Okrężna - nawierzchnia</t>
  </si>
  <si>
    <t>Sadowa - chodnik i budowa parkingu</t>
  </si>
  <si>
    <t>Turystyczna - kanalizacja deszczowa</t>
  </si>
  <si>
    <t>Kosynierów - nawierzchnia</t>
  </si>
  <si>
    <t>Kasprowicza - nawierzchnia</t>
  </si>
  <si>
    <t>Rataja - Prusa - nawierzchnia</t>
  </si>
  <si>
    <t>Gorazdowskiego - wykonanie parkingu</t>
  </si>
  <si>
    <t>Robotnicza - nawierzchnia</t>
  </si>
  <si>
    <t>Zagumna - kanalizacja sanitarna</t>
  </si>
  <si>
    <t>St. Batorego - kanalizacja sanitarna</t>
  </si>
  <si>
    <t>Chrobrego - kanalizacja sanitarna</t>
  </si>
  <si>
    <t>Polna - kanalizacja sanitarna</t>
  </si>
  <si>
    <t>Stawiska - oświetlenie</t>
  </si>
  <si>
    <t>Słowackiego - oświetlenie</t>
  </si>
  <si>
    <t>Łany - sieć wodociągowa</t>
  </si>
  <si>
    <t>Sanocki Dom Kultury, w tym:</t>
  </si>
  <si>
    <t xml:space="preserve"> - wkład własny do projektu pn. "Rewitalizacja infrastruktury związanej z ofertą kulturową miasta Sanoka"</t>
  </si>
  <si>
    <t>Urządzenie i utrzymanie terenów zielni, zadrzewień, zakrzewień oraz parków - jako wkład własny do projektu  pn."Rewitalizacja infrastruktury związanej z ofertą kulturową miasta Sanoka"</t>
  </si>
  <si>
    <t>Otrzymane spadki, zapisy i darowizny w postaci pieniężnej</t>
  </si>
  <si>
    <t>Dotacje otrzymane z funduszy celowych na finansowanie lub dofinansowanie kosztów realizacji inwestycji i zakupów inwestycyjnych jednostek sektora finansów publicznych</t>
  </si>
  <si>
    <t xml:space="preserve">Załącznik Nr 1 do Uchwały Nr XXIX/386/05 </t>
  </si>
  <si>
    <t>Rady Miasta Sanoka z dnia 8 marca 2005 r.</t>
  </si>
  <si>
    <t xml:space="preserve">  Rady Miasta Sanoka z dnia 8 marca 2005 r.</t>
  </si>
  <si>
    <t xml:space="preserve">  Załącznik Nr 2 do Uchwały Nr XXXIX/386/05</t>
  </si>
  <si>
    <t xml:space="preserve">   Załącznik Nr 3 do Uchwały Nr XXXIX/386/05 </t>
  </si>
  <si>
    <t xml:space="preserve">   Rady Miasta Sanoka z dnia 8 marca 2005 r.</t>
  </si>
  <si>
    <t>Załącznik Nr 4 do Uchwały Nr XXXIX/386/05</t>
  </si>
  <si>
    <t>Załącznik Nr 5 do Uchwały Nr XXXIX/386/05</t>
  </si>
  <si>
    <t>Załącznik Nr 6 do Uchwały Nr XXXIX/386/05</t>
  </si>
  <si>
    <t>Załącznik Nr 7 do Uchwały Nr XXXIX/386/05</t>
  </si>
  <si>
    <t xml:space="preserve">Rady Miasta Sanoka z dnia 8 marca 2005 r. </t>
  </si>
  <si>
    <t>Załącznik Nr 8 do Uchwały Nr XXXIX/386/05</t>
  </si>
  <si>
    <t>955</t>
  </si>
  <si>
    <t xml:space="preserve">Przychody z tytułu innych rozliczeń krajowych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</si>
</sst>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b/>
      <i/>
      <sz val="9"/>
      <name val="Times New Roman CE"/>
      <family val="1"/>
    </font>
    <font>
      <b/>
      <sz val="10"/>
      <name val="Arial CE"/>
      <family val="0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b/>
      <sz val="8"/>
      <name val="Arial CE"/>
      <family val="0"/>
    </font>
    <font>
      <b/>
      <sz val="12"/>
      <name val="Arial CE"/>
      <family val="0"/>
    </font>
    <font>
      <u val="single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43" fontId="5" fillId="0" borderId="2" xfId="15" applyFont="1" applyBorder="1" applyAlignment="1">
      <alignment vertical="center"/>
    </xf>
    <xf numFmtId="0" fontId="4" fillId="0" borderId="2" xfId="0" applyFont="1" applyBorder="1" applyAlignment="1">
      <alignment wrapText="1"/>
    </xf>
    <xf numFmtId="43" fontId="4" fillId="0" borderId="2" xfId="15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2" xfId="15" applyFont="1" applyBorder="1" applyAlignment="1">
      <alignment horizontal="center" vertical="center"/>
    </xf>
    <xf numFmtId="43" fontId="5" fillId="0" borderId="2" xfId="15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4" fillId="0" borderId="2" xfId="15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11" xfId="1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 shrinkToFi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/>
    </xf>
    <xf numFmtId="164" fontId="5" fillId="0" borderId="14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2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15" applyNumberFormat="1" applyFont="1" applyBorder="1" applyAlignment="1">
      <alignment vertical="center"/>
    </xf>
    <xf numFmtId="164" fontId="5" fillId="0" borderId="22" xfId="15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5" fillId="0" borderId="1" xfId="15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4" fillId="0" borderId="2" xfId="15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164" fontId="5" fillId="0" borderId="2" xfId="15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4" xfId="0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9" xfId="0" applyFont="1" applyBorder="1" applyAlignment="1">
      <alignment horizontal="center"/>
    </xf>
    <xf numFmtId="43" fontId="4" fillId="0" borderId="4" xfId="15" applyFont="1" applyBorder="1" applyAlignment="1">
      <alignment/>
    </xf>
    <xf numFmtId="43" fontId="5" fillId="0" borderId="22" xfId="15" applyFont="1" applyBorder="1" applyAlignment="1">
      <alignment/>
    </xf>
    <xf numFmtId="43" fontId="5" fillId="0" borderId="4" xfId="15" applyFont="1" applyBorder="1" applyAlignment="1">
      <alignment/>
    </xf>
    <xf numFmtId="43" fontId="5" fillId="0" borderId="22" xfId="15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43" fontId="4" fillId="0" borderId="4" xfId="15" applyFont="1" applyBorder="1" applyAlignment="1">
      <alignment vertical="center"/>
    </xf>
    <xf numFmtId="43" fontId="5" fillId="0" borderId="4" xfId="15" applyFont="1" applyBorder="1" applyAlignment="1">
      <alignment vertical="center"/>
    </xf>
    <xf numFmtId="0" fontId="5" fillId="0" borderId="27" xfId="0" applyFont="1" applyBorder="1" applyAlignment="1">
      <alignment/>
    </xf>
    <xf numFmtId="164" fontId="4" fillId="0" borderId="24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wrapText="1"/>
    </xf>
    <xf numFmtId="164" fontId="1" fillId="0" borderId="0" xfId="15" applyNumberFormat="1" applyFont="1" applyAlignment="1">
      <alignment vertical="top"/>
    </xf>
    <xf numFmtId="0" fontId="13" fillId="0" borderId="0" xfId="0" applyFont="1" applyAlignment="1">
      <alignment horizontal="right"/>
    </xf>
    <xf numFmtId="43" fontId="0" fillId="0" borderId="0" xfId="15" applyAlignment="1">
      <alignment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43" fontId="5" fillId="0" borderId="0" xfId="15" applyFont="1" applyAlignment="1">
      <alignment vertical="center"/>
    </xf>
    <xf numFmtId="43" fontId="1" fillId="0" borderId="0" xfId="15" applyFont="1" applyAlignment="1">
      <alignment vertical="center"/>
    </xf>
    <xf numFmtId="0" fontId="5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3" fontId="2" fillId="0" borderId="0" xfId="15" applyFont="1" applyAlignment="1">
      <alignment vertical="center"/>
    </xf>
    <xf numFmtId="0" fontId="5" fillId="0" borderId="33" xfId="0" applyFont="1" applyBorder="1" applyAlignment="1">
      <alignment/>
    </xf>
    <xf numFmtId="43" fontId="4" fillId="0" borderId="33" xfId="15" applyFont="1" applyBorder="1" applyAlignment="1">
      <alignment/>
    </xf>
    <xf numFmtId="43" fontId="5" fillId="0" borderId="33" xfId="15" applyFont="1" applyBorder="1" applyAlignment="1">
      <alignment/>
    </xf>
    <xf numFmtId="43" fontId="4" fillId="0" borderId="33" xfId="15" applyFont="1" applyBorder="1" applyAlignment="1">
      <alignment vertical="center"/>
    </xf>
    <xf numFmtId="164" fontId="4" fillId="0" borderId="18" xfId="15" applyNumberFormat="1" applyFont="1" applyBorder="1" applyAlignment="1">
      <alignment vertical="center" wrapText="1"/>
    </xf>
    <xf numFmtId="164" fontId="5" fillId="0" borderId="18" xfId="15" applyNumberFormat="1" applyFont="1" applyBorder="1" applyAlignment="1">
      <alignment/>
    </xf>
    <xf numFmtId="164" fontId="4" fillId="0" borderId="18" xfId="15" applyNumberFormat="1" applyFont="1" applyBorder="1" applyAlignment="1">
      <alignment vertical="center"/>
    </xf>
    <xf numFmtId="164" fontId="5" fillId="0" borderId="18" xfId="15" applyNumberFormat="1" applyFont="1" applyBorder="1" applyAlignment="1">
      <alignment vertical="center"/>
    </xf>
    <xf numFmtId="164" fontId="5" fillId="0" borderId="18" xfId="15" applyNumberFormat="1" applyFont="1" applyBorder="1" applyAlignment="1">
      <alignment horizontal="right"/>
    </xf>
    <xf numFmtId="49" fontId="5" fillId="0" borderId="27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5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3" fontId="3" fillId="0" borderId="0" xfId="15" applyFont="1" applyAlignment="1">
      <alignment horizontal="center" vertical="center"/>
    </xf>
    <xf numFmtId="43" fontId="0" fillId="0" borderId="0" xfId="15" applyAlignment="1">
      <alignment horizontal="center" vertical="center"/>
    </xf>
    <xf numFmtId="43" fontId="1" fillId="0" borderId="0" xfId="15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3" fontId="4" fillId="0" borderId="2" xfId="15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1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164" fontId="6" fillId="0" borderId="2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164" fontId="6" fillId="0" borderId="24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164" fontId="4" fillId="0" borderId="1" xfId="15" applyNumberFormat="1" applyFont="1" applyBorder="1" applyAlignment="1">
      <alignment/>
    </xf>
    <xf numFmtId="43" fontId="5" fillId="0" borderId="2" xfId="0" applyNumberFormat="1" applyFont="1" applyBorder="1" applyAlignment="1">
      <alignment wrapText="1"/>
    </xf>
    <xf numFmtId="43" fontId="5" fillId="0" borderId="22" xfId="0" applyNumberFormat="1" applyFont="1" applyBorder="1" applyAlignment="1">
      <alignment wrapText="1"/>
    </xf>
    <xf numFmtId="43" fontId="5" fillId="0" borderId="22" xfId="0" applyNumberFormat="1" applyFont="1" applyBorder="1" applyAlignment="1">
      <alignment vertical="center" wrapText="1"/>
    </xf>
    <xf numFmtId="43" fontId="5" fillId="0" borderId="2" xfId="15" applyNumberFormat="1" applyFont="1" applyBorder="1" applyAlignment="1">
      <alignment vertical="center" wrapText="1"/>
    </xf>
    <xf numFmtId="43" fontId="5" fillId="0" borderId="22" xfId="15" applyNumberFormat="1" applyFont="1" applyBorder="1" applyAlignment="1">
      <alignment wrapText="1"/>
    </xf>
    <xf numFmtId="43" fontId="5" fillId="0" borderId="22" xfId="15" applyNumberFormat="1" applyFont="1" applyBorder="1" applyAlignment="1">
      <alignment vertical="center" wrapText="1"/>
    </xf>
    <xf numFmtId="43" fontId="4" fillId="0" borderId="2" xfId="15" applyNumberFormat="1" applyFont="1" applyBorder="1" applyAlignment="1">
      <alignment wrapText="1"/>
    </xf>
    <xf numFmtId="43" fontId="5" fillId="0" borderId="2" xfId="15" applyNumberFormat="1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8" fillId="0" borderId="0" xfId="0" applyNumberFormat="1" applyFont="1" applyAlignment="1">
      <alignment horizontal="center" vertical="center"/>
    </xf>
    <xf numFmtId="43" fontId="5" fillId="0" borderId="11" xfId="15" applyNumberFormat="1" applyFont="1" applyBorder="1" applyAlignment="1">
      <alignment horizontal="center" vertical="center"/>
    </xf>
    <xf numFmtId="43" fontId="5" fillId="0" borderId="14" xfId="15" applyNumberFormat="1" applyFont="1" applyBorder="1" applyAlignment="1">
      <alignment horizontal="center" vertical="center"/>
    </xf>
    <xf numFmtId="43" fontId="5" fillId="0" borderId="22" xfId="15" applyNumberFormat="1" applyFont="1" applyBorder="1" applyAlignment="1">
      <alignment vertical="center"/>
    </xf>
    <xf numFmtId="43" fontId="5" fillId="0" borderId="11" xfId="15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3" fontId="4" fillId="0" borderId="13" xfId="15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vertical="center"/>
    </xf>
    <xf numFmtId="43" fontId="5" fillId="0" borderId="22" xfId="15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3" fontId="5" fillId="0" borderId="2" xfId="15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49" fontId="5" fillId="0" borderId="35" xfId="0" applyNumberFormat="1" applyFont="1" applyBorder="1" applyAlignment="1">
      <alignment horizontal="center" vertical="center"/>
    </xf>
    <xf numFmtId="43" fontId="4" fillId="0" borderId="2" xfId="15" applyNumberFormat="1" applyFont="1" applyBorder="1" applyAlignment="1">
      <alignment vertical="center"/>
    </xf>
    <xf numFmtId="43" fontId="5" fillId="0" borderId="10" xfId="15" applyNumberFormat="1" applyFont="1" applyBorder="1" applyAlignment="1">
      <alignment vertical="center"/>
    </xf>
    <xf numFmtId="43" fontId="5" fillId="0" borderId="24" xfId="15" applyNumberFormat="1" applyFont="1" applyBorder="1" applyAlignment="1">
      <alignment vertical="center"/>
    </xf>
    <xf numFmtId="43" fontId="6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3" fontId="4" fillId="0" borderId="10" xfId="15" applyNumberFormat="1" applyFont="1" applyBorder="1" applyAlignment="1">
      <alignment vertical="center"/>
    </xf>
    <xf numFmtId="43" fontId="4" fillId="0" borderId="11" xfId="15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3" fontId="1" fillId="0" borderId="0" xfId="15" applyNumberFormat="1" applyFont="1" applyAlignment="1">
      <alignment vertical="top"/>
    </xf>
    <xf numFmtId="49" fontId="1" fillId="0" borderId="0" xfId="0" applyNumberFormat="1" applyFont="1" applyAlignment="1">
      <alignment horizontal="justify" vertical="justify" wrapText="1"/>
    </xf>
    <xf numFmtId="41" fontId="1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justify" vertical="justify" wrapText="1"/>
    </xf>
    <xf numFmtId="44" fontId="7" fillId="0" borderId="0" xfId="20" applyFont="1" applyAlignment="1">
      <alignment horizontal="right"/>
    </xf>
    <xf numFmtId="0" fontId="4" fillId="0" borderId="24" xfId="0" applyFont="1" applyBorder="1" applyAlignment="1">
      <alignment/>
    </xf>
    <xf numFmtId="0" fontId="0" fillId="0" borderId="26" xfId="0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43" fontId="4" fillId="0" borderId="1" xfId="15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4" fillId="0" borderId="1" xfId="15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shrinkToFit="1"/>
    </xf>
    <xf numFmtId="0" fontId="0" fillId="0" borderId="39" xfId="0" applyBorder="1" applyAlignment="1">
      <alignment shrinkToFit="1"/>
    </xf>
    <xf numFmtId="0" fontId="4" fillId="0" borderId="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18" xfId="0" applyBorder="1" applyAlignment="1">
      <alignment/>
    </xf>
    <xf numFmtId="43" fontId="3" fillId="0" borderId="0" xfId="15" applyFont="1" applyAlignment="1">
      <alignment horizontal="center" vertical="center"/>
    </xf>
    <xf numFmtId="43" fontId="0" fillId="0" borderId="0" xfId="15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64">
      <selection activeCell="D4" sqref="D4:E4"/>
    </sheetView>
  </sheetViews>
  <sheetFormatPr defaultColWidth="9.00390625" defaultRowHeight="12.75"/>
  <cols>
    <col min="1" max="1" width="4.75390625" style="68" customWidth="1"/>
    <col min="2" max="2" width="3.625" style="68" customWidth="1"/>
    <col min="3" max="3" width="58.00390625" style="68" customWidth="1"/>
    <col min="4" max="5" width="14.75390625" style="68" customWidth="1"/>
    <col min="6" max="6" width="16.00390625" style="68" bestFit="1" customWidth="1"/>
    <col min="7" max="16384" width="9.125" style="68" customWidth="1"/>
  </cols>
  <sheetData>
    <row r="1" spans="1:5" ht="12.75">
      <c r="A1" s="55"/>
      <c r="B1" s="55"/>
      <c r="C1" s="55"/>
      <c r="D1" s="55"/>
      <c r="E1" s="30" t="s">
        <v>371</v>
      </c>
    </row>
    <row r="2" spans="1:5" ht="12.75">
      <c r="A2" s="55"/>
      <c r="B2" s="55"/>
      <c r="C2" s="55"/>
      <c r="D2" s="55"/>
      <c r="E2" s="30" t="s">
        <v>372</v>
      </c>
    </row>
    <row r="3" spans="1:5" ht="23.25" customHeight="1">
      <c r="A3" s="264" t="s">
        <v>294</v>
      </c>
      <c r="B3" s="264"/>
      <c r="C3" s="265"/>
      <c r="D3" s="265"/>
      <c r="E3" s="265"/>
    </row>
    <row r="4" spans="1:5" ht="27" customHeight="1">
      <c r="A4" s="266" t="s">
        <v>84</v>
      </c>
      <c r="B4" s="267"/>
      <c r="C4" s="5" t="s">
        <v>86</v>
      </c>
      <c r="D4" s="268" t="s">
        <v>295</v>
      </c>
      <c r="E4" s="269"/>
    </row>
    <row r="5" spans="1:5" ht="12.75">
      <c r="A5" s="266">
        <v>1</v>
      </c>
      <c r="B5" s="267"/>
      <c r="C5" s="4">
        <v>2</v>
      </c>
      <c r="D5" s="266">
        <v>3</v>
      </c>
      <c r="E5" s="270"/>
    </row>
    <row r="6" spans="1:5" ht="1.5" customHeight="1">
      <c r="A6" s="4"/>
      <c r="B6" s="4"/>
      <c r="C6" s="4"/>
      <c r="D6" s="52"/>
      <c r="E6" s="52"/>
    </row>
    <row r="7" spans="1:5" ht="12.75">
      <c r="A7" s="8" t="s">
        <v>87</v>
      </c>
      <c r="B7" s="8"/>
      <c r="C7" s="5" t="s">
        <v>88</v>
      </c>
      <c r="D7" s="14">
        <f>E8</f>
        <v>25000</v>
      </c>
      <c r="E7" s="14"/>
    </row>
    <row r="8" spans="1:5" ht="12.75">
      <c r="A8" s="10"/>
      <c r="B8" s="10" t="s">
        <v>68</v>
      </c>
      <c r="C8" s="18" t="s">
        <v>22</v>
      </c>
      <c r="D8" s="12"/>
      <c r="E8" s="12">
        <v>25000</v>
      </c>
    </row>
    <row r="9" spans="1:5" ht="12.75">
      <c r="A9" s="10"/>
      <c r="B9" s="10"/>
      <c r="C9" s="18"/>
      <c r="D9" s="12"/>
      <c r="E9" s="12"/>
    </row>
    <row r="10" spans="1:5" ht="12.75">
      <c r="A10" s="8" t="s">
        <v>91</v>
      </c>
      <c r="B10" s="8"/>
      <c r="C10" s="5" t="s">
        <v>92</v>
      </c>
      <c r="D10" s="14">
        <f>SUM(E11:E16)</f>
        <v>1567100</v>
      </c>
      <c r="E10" s="14"/>
    </row>
    <row r="11" spans="1:5" ht="12.75">
      <c r="A11" s="10"/>
      <c r="B11" s="10" t="s">
        <v>68</v>
      </c>
      <c r="C11" s="18" t="s">
        <v>33</v>
      </c>
      <c r="D11" s="12"/>
      <c r="E11" s="12">
        <v>230000</v>
      </c>
    </row>
    <row r="12" spans="1:5" ht="12.75">
      <c r="A12" s="10"/>
      <c r="B12" s="10" t="s">
        <v>69</v>
      </c>
      <c r="C12" s="18" t="s">
        <v>95</v>
      </c>
      <c r="D12" s="12"/>
      <c r="E12" s="12">
        <v>4000</v>
      </c>
    </row>
    <row r="13" spans="1:5" ht="33.75">
      <c r="A13" s="10"/>
      <c r="B13" s="10" t="s">
        <v>70</v>
      </c>
      <c r="C13" s="18" t="s">
        <v>96</v>
      </c>
      <c r="D13" s="12"/>
      <c r="E13" s="12">
        <v>230000</v>
      </c>
    </row>
    <row r="14" spans="1:5" ht="22.5">
      <c r="A14" s="10"/>
      <c r="B14" s="10" t="s">
        <v>71</v>
      </c>
      <c r="C14" s="18" t="s">
        <v>97</v>
      </c>
      <c r="D14" s="12"/>
      <c r="E14" s="12">
        <v>15600</v>
      </c>
    </row>
    <row r="15" spans="1:5" ht="12.75">
      <c r="A15" s="10"/>
      <c r="B15" s="10" t="s">
        <v>72</v>
      </c>
      <c r="C15" s="18" t="s">
        <v>99</v>
      </c>
      <c r="D15" s="12"/>
      <c r="E15" s="12">
        <f>950000+135000</f>
        <v>1085000</v>
      </c>
    </row>
    <row r="16" spans="1:5" ht="12.75">
      <c r="A16" s="10"/>
      <c r="B16" s="10" t="s">
        <v>73</v>
      </c>
      <c r="C16" s="18" t="s">
        <v>100</v>
      </c>
      <c r="D16" s="12"/>
      <c r="E16" s="12">
        <v>2500</v>
      </c>
    </row>
    <row r="17" spans="1:5" ht="12.75">
      <c r="A17" s="10"/>
      <c r="B17" s="10"/>
      <c r="C17" s="18"/>
      <c r="D17" s="12"/>
      <c r="E17" s="12"/>
    </row>
    <row r="18" spans="1:5" s="240" customFormat="1" ht="12.75">
      <c r="A18" s="8" t="s">
        <v>101</v>
      </c>
      <c r="B18" s="8"/>
      <c r="C18" s="19" t="s">
        <v>102</v>
      </c>
      <c r="D18" s="14">
        <f>SUM(E19)</f>
        <v>30000</v>
      </c>
      <c r="E18" s="14"/>
    </row>
    <row r="19" spans="1:5" ht="22.5">
      <c r="A19" s="10"/>
      <c r="B19" s="10" t="s">
        <v>68</v>
      </c>
      <c r="C19" s="18" t="s">
        <v>331</v>
      </c>
      <c r="D19" s="12"/>
      <c r="E19" s="12">
        <v>30000</v>
      </c>
    </row>
    <row r="20" spans="1:5" ht="12.75">
      <c r="A20" s="10"/>
      <c r="B20" s="10"/>
      <c r="C20" s="18"/>
      <c r="D20" s="12"/>
      <c r="E20" s="12"/>
    </row>
    <row r="21" spans="1:5" ht="12.75">
      <c r="A21" s="15" t="s">
        <v>106</v>
      </c>
      <c r="B21" s="15"/>
      <c r="C21" s="19" t="s">
        <v>107</v>
      </c>
      <c r="D21" s="14">
        <f>SUM(E22:E27)</f>
        <v>451926</v>
      </c>
      <c r="E21" s="14"/>
    </row>
    <row r="22" spans="1:5" ht="22.5" customHeight="1">
      <c r="A22" s="10"/>
      <c r="B22" s="10" t="s">
        <v>68</v>
      </c>
      <c r="C22" s="18" t="s">
        <v>110</v>
      </c>
      <c r="D22" s="12"/>
      <c r="E22" s="12">
        <f>218326+15000</f>
        <v>233326</v>
      </c>
    </row>
    <row r="23" spans="1:5" ht="22.5">
      <c r="A23" s="10"/>
      <c r="B23" s="10" t="s">
        <v>69</v>
      </c>
      <c r="C23" s="18" t="s">
        <v>311</v>
      </c>
      <c r="D23" s="12"/>
      <c r="E23" s="12">
        <v>4500</v>
      </c>
    </row>
    <row r="24" spans="1:5" ht="22.5">
      <c r="A24" s="10"/>
      <c r="B24" s="10" t="s">
        <v>70</v>
      </c>
      <c r="C24" s="18" t="s">
        <v>330</v>
      </c>
      <c r="D24" s="12"/>
      <c r="E24" s="12">
        <v>177500</v>
      </c>
    </row>
    <row r="25" spans="1:5" ht="33.75">
      <c r="A25" s="10"/>
      <c r="B25" s="10" t="s">
        <v>71</v>
      </c>
      <c r="C25" s="18" t="s">
        <v>96</v>
      </c>
      <c r="D25" s="12"/>
      <c r="E25" s="12">
        <f>5000+20600</f>
        <v>25600</v>
      </c>
    </row>
    <row r="26" spans="1:5" ht="12.75">
      <c r="A26" s="10"/>
      <c r="B26" s="10" t="s">
        <v>72</v>
      </c>
      <c r="C26" s="18" t="s">
        <v>113</v>
      </c>
      <c r="D26" s="12"/>
      <c r="E26" s="12">
        <v>6000</v>
      </c>
    </row>
    <row r="27" spans="1:5" ht="12.75">
      <c r="A27" s="10"/>
      <c r="B27" s="10" t="s">
        <v>73</v>
      </c>
      <c r="C27" s="18" t="s">
        <v>114</v>
      </c>
      <c r="D27" s="12"/>
      <c r="E27" s="12">
        <v>5000</v>
      </c>
    </row>
    <row r="28" spans="1:5" ht="12.75">
      <c r="A28" s="10"/>
      <c r="B28" s="10"/>
      <c r="C28" s="18"/>
      <c r="D28" s="12"/>
      <c r="E28" s="12"/>
    </row>
    <row r="29" spans="1:5" ht="21">
      <c r="A29" s="8" t="s">
        <v>123</v>
      </c>
      <c r="B29" s="8"/>
      <c r="C29" s="19" t="s">
        <v>124</v>
      </c>
      <c r="D29" s="14">
        <f>E30</f>
        <v>6476</v>
      </c>
      <c r="E29" s="14"/>
    </row>
    <row r="30" spans="1:5" ht="22.5" customHeight="1">
      <c r="A30" s="10"/>
      <c r="B30" s="10" t="s">
        <v>68</v>
      </c>
      <c r="C30" s="18" t="s">
        <v>110</v>
      </c>
      <c r="D30" s="12"/>
      <c r="E30" s="12">
        <v>6476</v>
      </c>
    </row>
    <row r="31" spans="1:5" ht="12.75">
      <c r="A31" s="10"/>
      <c r="B31" s="10"/>
      <c r="C31" s="18"/>
      <c r="D31" s="12"/>
      <c r="E31" s="12"/>
    </row>
    <row r="32" spans="1:5" ht="12.75">
      <c r="A32" s="4">
        <v>754</v>
      </c>
      <c r="B32" s="4"/>
      <c r="C32" s="5" t="s">
        <v>65</v>
      </c>
      <c r="D32" s="14">
        <f>SUM(E33:E35)</f>
        <v>7000</v>
      </c>
      <c r="E32" s="14"/>
    </row>
    <row r="33" spans="1:5" ht="22.5">
      <c r="A33" s="10"/>
      <c r="B33" s="10" t="s">
        <v>68</v>
      </c>
      <c r="C33" s="18" t="s">
        <v>160</v>
      </c>
      <c r="D33" s="12"/>
      <c r="E33" s="12">
        <v>7000</v>
      </c>
    </row>
    <row r="34" spans="1:5" ht="12.75">
      <c r="A34" s="10"/>
      <c r="B34" s="10"/>
      <c r="C34" s="18"/>
      <c r="D34" s="12"/>
      <c r="E34" s="12"/>
    </row>
    <row r="35" spans="1:5" ht="21">
      <c r="A35" s="8" t="s">
        <v>126</v>
      </c>
      <c r="B35" s="8"/>
      <c r="C35" s="19" t="s">
        <v>240</v>
      </c>
      <c r="D35" s="14">
        <f>SUM(E36:E53)</f>
        <v>33180411.060000002</v>
      </c>
      <c r="E35" s="14"/>
    </row>
    <row r="36" spans="1:5" ht="22.5">
      <c r="A36" s="10"/>
      <c r="B36" s="10" t="s">
        <v>68</v>
      </c>
      <c r="C36" s="18" t="s">
        <v>127</v>
      </c>
      <c r="D36" s="12"/>
      <c r="E36" s="12">
        <v>90000</v>
      </c>
    </row>
    <row r="37" spans="1:5" ht="12.75">
      <c r="A37" s="10"/>
      <c r="B37" s="10" t="s">
        <v>69</v>
      </c>
      <c r="C37" s="18" t="s">
        <v>128</v>
      </c>
      <c r="D37" s="12"/>
      <c r="E37" s="12">
        <v>142500</v>
      </c>
    </row>
    <row r="38" spans="1:5" ht="12.75">
      <c r="A38" s="10"/>
      <c r="B38" s="10" t="s">
        <v>70</v>
      </c>
      <c r="C38" s="53" t="s">
        <v>129</v>
      </c>
      <c r="D38" s="12"/>
      <c r="E38" s="12">
        <v>13850000</v>
      </c>
    </row>
    <row r="39" spans="1:5" ht="12.75">
      <c r="A39" s="10"/>
      <c r="B39" s="10" t="s">
        <v>71</v>
      </c>
      <c r="C39" s="18" t="s">
        <v>130</v>
      </c>
      <c r="D39" s="12"/>
      <c r="E39" s="12">
        <v>150000</v>
      </c>
    </row>
    <row r="40" spans="1:5" ht="12.75">
      <c r="A40" s="10"/>
      <c r="B40" s="10" t="s">
        <v>72</v>
      </c>
      <c r="C40" s="53" t="s">
        <v>131</v>
      </c>
      <c r="D40" s="12"/>
      <c r="E40" s="12">
        <v>15400</v>
      </c>
    </row>
    <row r="41" spans="1:5" ht="12.75">
      <c r="A41" s="10"/>
      <c r="B41" s="10" t="s">
        <v>73</v>
      </c>
      <c r="C41" s="53" t="s">
        <v>132</v>
      </c>
      <c r="D41" s="12"/>
      <c r="E41" s="12">
        <v>803000</v>
      </c>
    </row>
    <row r="42" spans="1:5" ht="12.75">
      <c r="A42" s="10"/>
      <c r="B42" s="10" t="s">
        <v>74</v>
      </c>
      <c r="C42" s="53" t="s">
        <v>133</v>
      </c>
      <c r="D42" s="12"/>
      <c r="E42" s="12">
        <v>752246.06</v>
      </c>
    </row>
    <row r="43" spans="1:5" ht="12.75">
      <c r="A43" s="10"/>
      <c r="B43" s="10" t="s">
        <v>75</v>
      </c>
      <c r="C43" s="18" t="s">
        <v>134</v>
      </c>
      <c r="D43" s="12"/>
      <c r="E43" s="12">
        <v>200000</v>
      </c>
    </row>
    <row r="44" spans="1:5" ht="12.75">
      <c r="A44" s="10"/>
      <c r="B44" s="10" t="s">
        <v>76</v>
      </c>
      <c r="C44" s="18" t="s">
        <v>135</v>
      </c>
      <c r="D44" s="12"/>
      <c r="E44" s="12">
        <v>8500</v>
      </c>
    </row>
    <row r="45" spans="1:5" ht="12.75">
      <c r="A45" s="10"/>
      <c r="B45" s="10" t="s">
        <v>77</v>
      </c>
      <c r="C45" s="18" t="s">
        <v>136</v>
      </c>
      <c r="D45" s="12"/>
      <c r="E45" s="12">
        <v>309000</v>
      </c>
    </row>
    <row r="46" spans="1:5" ht="12.75">
      <c r="A46" s="10"/>
      <c r="B46" s="10" t="s">
        <v>78</v>
      </c>
      <c r="C46" s="18" t="s">
        <v>137</v>
      </c>
      <c r="D46" s="12"/>
      <c r="E46" s="12">
        <v>7200</v>
      </c>
    </row>
    <row r="47" spans="1:5" ht="12.75">
      <c r="A47" s="10"/>
      <c r="B47" s="10" t="s">
        <v>79</v>
      </c>
      <c r="C47" s="53" t="s">
        <v>138</v>
      </c>
      <c r="D47" s="12"/>
      <c r="E47" s="12">
        <v>800000</v>
      </c>
    </row>
    <row r="48" spans="1:5" ht="12.75">
      <c r="A48" s="10"/>
      <c r="B48" s="10" t="s">
        <v>80</v>
      </c>
      <c r="C48" s="53" t="s">
        <v>122</v>
      </c>
      <c r="D48" s="12"/>
      <c r="E48" s="12">
        <v>520000</v>
      </c>
    </row>
    <row r="49" spans="1:5" ht="22.5">
      <c r="A49" s="10"/>
      <c r="B49" s="10" t="s">
        <v>81</v>
      </c>
      <c r="C49" s="18" t="s">
        <v>64</v>
      </c>
      <c r="D49" s="12"/>
      <c r="E49" s="12">
        <v>75190</v>
      </c>
    </row>
    <row r="50" spans="1:5" ht="12.75">
      <c r="A50" s="10"/>
      <c r="B50" s="10" t="s">
        <v>82</v>
      </c>
      <c r="C50" s="18" t="s">
        <v>95</v>
      </c>
      <c r="D50" s="12"/>
      <c r="E50" s="12">
        <v>41000</v>
      </c>
    </row>
    <row r="51" spans="1:5" ht="12.75">
      <c r="A51" s="10"/>
      <c r="B51" s="133" t="s">
        <v>83</v>
      </c>
      <c r="C51" s="53" t="s">
        <v>139</v>
      </c>
      <c r="D51" s="12"/>
      <c r="E51" s="12">
        <f>12704098+85077</f>
        <v>12789175</v>
      </c>
    </row>
    <row r="52" spans="1:6" ht="12.75">
      <c r="A52" s="10"/>
      <c r="B52" s="17" t="s">
        <v>313</v>
      </c>
      <c r="C52" s="53" t="s">
        <v>140</v>
      </c>
      <c r="D52" s="12"/>
      <c r="E52" s="12">
        <f>2250000+117200</f>
        <v>2367200</v>
      </c>
      <c r="F52" s="231"/>
    </row>
    <row r="53" spans="1:5" ht="22.5">
      <c r="A53" s="10"/>
      <c r="B53" s="10" t="s">
        <v>314</v>
      </c>
      <c r="C53" s="18" t="s">
        <v>312</v>
      </c>
      <c r="D53" s="12"/>
      <c r="E53" s="12">
        <v>260000</v>
      </c>
    </row>
    <row r="54" spans="1:5" ht="12.75">
      <c r="A54" s="4">
        <v>758</v>
      </c>
      <c r="B54" s="4"/>
      <c r="C54" s="5" t="s">
        <v>141</v>
      </c>
      <c r="D54" s="14">
        <f>SUM(E55:E57)</f>
        <v>15429504</v>
      </c>
      <c r="E54" s="14"/>
    </row>
    <row r="55" spans="1:5" ht="12.75">
      <c r="A55" s="10"/>
      <c r="B55" s="10" t="s">
        <v>68</v>
      </c>
      <c r="C55" s="53" t="s">
        <v>67</v>
      </c>
      <c r="D55" s="12"/>
      <c r="E55" s="12">
        <f>14727502-139518</f>
        <v>14587984</v>
      </c>
    </row>
    <row r="56" spans="1:5" ht="12.75">
      <c r="A56" s="10"/>
      <c r="B56" s="10" t="s">
        <v>69</v>
      </c>
      <c r="C56" s="53" t="s">
        <v>98</v>
      </c>
      <c r="D56" s="12"/>
      <c r="E56" s="12">
        <v>788220</v>
      </c>
    </row>
    <row r="57" spans="1:5" ht="12.75">
      <c r="A57" s="10"/>
      <c r="B57" s="10" t="s">
        <v>70</v>
      </c>
      <c r="C57" s="53" t="s">
        <v>50</v>
      </c>
      <c r="D57" s="12"/>
      <c r="E57" s="12">
        <v>53300</v>
      </c>
    </row>
    <row r="58" spans="1:5" ht="12.75">
      <c r="A58" s="17"/>
      <c r="B58" s="17"/>
      <c r="C58" s="53"/>
      <c r="D58" s="12"/>
      <c r="E58" s="12"/>
    </row>
    <row r="59" spans="1:5" ht="12.75">
      <c r="A59" s="4">
        <v>801</v>
      </c>
      <c r="B59" s="4"/>
      <c r="C59" s="5" t="s">
        <v>142</v>
      </c>
      <c r="D59" s="14">
        <f>SUM(E60:E60)</f>
        <v>429620</v>
      </c>
      <c r="E59" s="14"/>
    </row>
    <row r="60" spans="1:5" ht="12.75">
      <c r="A60" s="10"/>
      <c r="B60" s="10" t="s">
        <v>68</v>
      </c>
      <c r="C60" s="18" t="s">
        <v>112</v>
      </c>
      <c r="D60" s="12"/>
      <c r="E60" s="12">
        <v>429620</v>
      </c>
    </row>
    <row r="61" spans="1:5" ht="12.75">
      <c r="A61" s="10"/>
      <c r="B61" s="10"/>
      <c r="C61" s="18"/>
      <c r="D61" s="12"/>
      <c r="E61" s="12"/>
    </row>
    <row r="62" spans="1:5" s="240" customFormat="1" ht="12.75">
      <c r="A62" s="8" t="s">
        <v>210</v>
      </c>
      <c r="B62" s="8"/>
      <c r="C62" s="19" t="s">
        <v>211</v>
      </c>
      <c r="D62" s="14">
        <f>SUM(E63:E64)</f>
        <v>184600</v>
      </c>
      <c r="E62" s="14"/>
    </row>
    <row r="63" spans="1:5" ht="12.75">
      <c r="A63" s="10"/>
      <c r="B63" s="10" t="s">
        <v>68</v>
      </c>
      <c r="C63" s="18" t="s">
        <v>369</v>
      </c>
      <c r="D63" s="12"/>
      <c r="E63" s="12">
        <v>112600</v>
      </c>
    </row>
    <row r="64" spans="1:5" ht="33.75">
      <c r="A64" s="10"/>
      <c r="B64" s="10" t="s">
        <v>69</v>
      </c>
      <c r="C64" s="18" t="s">
        <v>370</v>
      </c>
      <c r="D64" s="12"/>
      <c r="E64" s="12">
        <v>72000</v>
      </c>
    </row>
    <row r="65" spans="1:5" ht="12.75">
      <c r="A65" s="17"/>
      <c r="B65" s="17"/>
      <c r="C65" s="18"/>
      <c r="D65" s="12"/>
      <c r="E65" s="12"/>
    </row>
    <row r="66" spans="1:5" ht="12.75">
      <c r="A66" s="4">
        <v>852</v>
      </c>
      <c r="B66" s="4"/>
      <c r="C66" s="19" t="s">
        <v>54</v>
      </c>
      <c r="D66" s="14">
        <f>SUM(E67:E70)</f>
        <v>8240070</v>
      </c>
      <c r="E66" s="14"/>
    </row>
    <row r="67" spans="1:5" ht="12.75">
      <c r="A67" s="10"/>
      <c r="B67" s="10" t="s">
        <v>68</v>
      </c>
      <c r="C67" s="18" t="s">
        <v>112</v>
      </c>
      <c r="D67" s="12"/>
      <c r="E67" s="12">
        <f>15000+37000</f>
        <v>52000</v>
      </c>
    </row>
    <row r="68" spans="1:5" ht="22.5" customHeight="1">
      <c r="A68" s="10"/>
      <c r="B68" s="10" t="s">
        <v>69</v>
      </c>
      <c r="C68" s="18" t="s">
        <v>110</v>
      </c>
      <c r="D68" s="12"/>
      <c r="E68" s="12">
        <f>7408700-22800</f>
        <v>7385900</v>
      </c>
    </row>
    <row r="69" spans="1:5" ht="22.5" customHeight="1">
      <c r="A69" s="10"/>
      <c r="B69" s="10" t="s">
        <v>70</v>
      </c>
      <c r="C69" s="18" t="s">
        <v>46</v>
      </c>
      <c r="D69" s="12"/>
      <c r="E69" s="12">
        <f>824000-22100</f>
        <v>801900</v>
      </c>
    </row>
    <row r="70" spans="1:5" ht="22.5">
      <c r="A70" s="10"/>
      <c r="B70" s="10" t="s">
        <v>71</v>
      </c>
      <c r="C70" s="18" t="s">
        <v>311</v>
      </c>
      <c r="D70" s="12"/>
      <c r="E70" s="12">
        <v>270</v>
      </c>
    </row>
    <row r="71" spans="1:5" ht="12.75">
      <c r="A71" s="17"/>
      <c r="B71" s="17"/>
      <c r="C71" s="18"/>
      <c r="D71" s="12"/>
      <c r="E71" s="12"/>
    </row>
    <row r="72" spans="1:5" ht="12.75">
      <c r="A72" s="4">
        <v>853</v>
      </c>
      <c r="B72" s="4"/>
      <c r="C72" s="19" t="s">
        <v>292</v>
      </c>
      <c r="D72" s="14">
        <f>SUM(E73:E73)</f>
        <v>147400</v>
      </c>
      <c r="E72" s="14"/>
    </row>
    <row r="73" spans="1:5" ht="12.75">
      <c r="A73" s="10"/>
      <c r="B73" s="10" t="s">
        <v>68</v>
      </c>
      <c r="C73" s="18" t="s">
        <v>112</v>
      </c>
      <c r="D73" s="12"/>
      <c r="E73" s="12">
        <v>147400</v>
      </c>
    </row>
    <row r="74" spans="1:5" ht="12.75">
      <c r="A74" s="17"/>
      <c r="B74" s="17"/>
      <c r="C74" s="18"/>
      <c r="D74" s="12"/>
      <c r="E74" s="12"/>
    </row>
    <row r="75" spans="1:5" ht="12.75">
      <c r="A75" s="4">
        <v>900</v>
      </c>
      <c r="B75" s="4"/>
      <c r="C75" s="5" t="s">
        <v>154</v>
      </c>
      <c r="D75" s="14">
        <f>SUM(E76:E77)</f>
        <v>2242350</v>
      </c>
      <c r="E75" s="14"/>
    </row>
    <row r="76" spans="1:5" ht="33.75">
      <c r="A76" s="10"/>
      <c r="B76" s="10" t="s">
        <v>68</v>
      </c>
      <c r="C76" s="18" t="s">
        <v>96</v>
      </c>
      <c r="D76" s="12"/>
      <c r="E76" s="12">
        <v>2237750</v>
      </c>
    </row>
    <row r="77" spans="1:5" ht="12.75">
      <c r="A77" s="10"/>
      <c r="B77" s="10" t="s">
        <v>69</v>
      </c>
      <c r="C77" s="18" t="s">
        <v>100</v>
      </c>
      <c r="D77" s="12"/>
      <c r="E77" s="12">
        <v>4600</v>
      </c>
    </row>
    <row r="78" spans="1:5" ht="12.75">
      <c r="A78" s="17"/>
      <c r="B78" s="17"/>
      <c r="C78" s="53"/>
      <c r="D78" s="12"/>
      <c r="E78" s="12"/>
    </row>
    <row r="79" spans="1:5" ht="12.75">
      <c r="A79" s="4">
        <v>926</v>
      </c>
      <c r="B79" s="4"/>
      <c r="C79" s="19" t="s">
        <v>166</v>
      </c>
      <c r="D79" s="14">
        <f>SUM(E80:E82)</f>
        <v>3867750</v>
      </c>
      <c r="E79" s="14"/>
    </row>
    <row r="80" spans="1:5" ht="12.75">
      <c r="A80" s="10"/>
      <c r="B80" s="10" t="s">
        <v>68</v>
      </c>
      <c r="C80" s="18" t="s">
        <v>112</v>
      </c>
      <c r="D80" s="12"/>
      <c r="E80" s="12">
        <v>774540</v>
      </c>
    </row>
    <row r="81" spans="1:5" ht="12.75">
      <c r="A81" s="10"/>
      <c r="B81" s="10" t="s">
        <v>69</v>
      </c>
      <c r="C81" s="18" t="s">
        <v>100</v>
      </c>
      <c r="D81" s="12"/>
      <c r="E81" s="12">
        <v>60</v>
      </c>
    </row>
    <row r="82" spans="1:5" ht="22.5">
      <c r="A82" s="148"/>
      <c r="B82" s="10" t="s">
        <v>70</v>
      </c>
      <c r="C82" s="18" t="s">
        <v>223</v>
      </c>
      <c r="D82" s="12"/>
      <c r="E82" s="12">
        <v>3093150</v>
      </c>
    </row>
    <row r="83" spans="1:5" ht="12.75">
      <c r="A83" s="17"/>
      <c r="B83" s="17"/>
      <c r="C83" s="53"/>
      <c r="D83" s="12"/>
      <c r="E83" s="12"/>
    </row>
    <row r="84" spans="1:5" ht="12.75">
      <c r="A84" s="53"/>
      <c r="B84" s="53"/>
      <c r="C84" s="5" t="s">
        <v>169</v>
      </c>
      <c r="D84" s="14">
        <f>SUM(D7:D83)</f>
        <v>65809207.06</v>
      </c>
      <c r="E84" s="14">
        <f>SUM(E7:E83)</f>
        <v>65809207.06</v>
      </c>
    </row>
    <row r="85" spans="3:5" ht="12.75">
      <c r="C85" s="55"/>
      <c r="D85" s="55"/>
      <c r="E85" s="55"/>
    </row>
    <row r="86" spans="1:5" ht="12.75">
      <c r="A86" s="55"/>
      <c r="B86" s="55"/>
      <c r="C86" s="55"/>
      <c r="D86" s="164" t="s">
        <v>255</v>
      </c>
      <c r="E86" s="164"/>
    </row>
    <row r="87" spans="1:5" ht="12.75">
      <c r="A87" s="55"/>
      <c r="B87" s="55"/>
      <c r="C87" s="55"/>
      <c r="D87" s="164" t="s">
        <v>158</v>
      </c>
      <c r="E87" s="164"/>
    </row>
    <row r="88" spans="1:5" ht="12.75">
      <c r="A88" s="55"/>
      <c r="B88" s="55"/>
      <c r="C88" s="55"/>
      <c r="D88" s="164"/>
      <c r="E88" s="226"/>
    </row>
    <row r="89" spans="1:5" ht="12.75">
      <c r="A89" s="55"/>
      <c r="B89" s="55"/>
      <c r="C89" s="55"/>
      <c r="D89" s="64" t="s">
        <v>290</v>
      </c>
      <c r="E89" s="64"/>
    </row>
    <row r="90" spans="1:5" ht="12.75">
      <c r="A90" s="55"/>
      <c r="B90" s="55"/>
      <c r="C90" s="55"/>
      <c r="D90" s="55"/>
      <c r="E90" s="55"/>
    </row>
    <row r="91" spans="1:5" ht="12.75">
      <c r="A91" s="55"/>
      <c r="B91" s="55"/>
      <c r="C91" s="55"/>
      <c r="D91" s="55"/>
      <c r="E91" s="55"/>
    </row>
    <row r="92" spans="1:5" ht="12.75">
      <c r="A92" s="55"/>
      <c r="B92" s="55"/>
      <c r="C92" s="55"/>
      <c r="D92" s="55"/>
      <c r="E92" s="55"/>
    </row>
    <row r="93" spans="1:5" ht="12.75">
      <c r="A93" s="55"/>
      <c r="B93" s="55"/>
      <c r="C93" s="55"/>
      <c r="D93" s="55"/>
      <c r="E93" s="55"/>
    </row>
    <row r="94" spans="1:5" ht="12.75">
      <c r="A94" s="55"/>
      <c r="B94" s="55"/>
      <c r="C94" s="55"/>
      <c r="D94" s="55"/>
      <c r="E94" s="55"/>
    </row>
    <row r="95" spans="1:5" ht="12.75">
      <c r="A95" s="55"/>
      <c r="B95" s="55"/>
      <c r="C95" s="55"/>
      <c r="D95" s="55"/>
      <c r="E95" s="55"/>
    </row>
    <row r="96" spans="1:5" ht="12.75">
      <c r="A96" s="55"/>
      <c r="B96" s="55"/>
      <c r="C96" s="55"/>
      <c r="D96" s="55"/>
      <c r="E96" s="55"/>
    </row>
    <row r="97" spans="1:5" ht="12.75">
      <c r="A97" s="55"/>
      <c r="B97" s="55"/>
      <c r="C97" s="55"/>
      <c r="D97" s="55"/>
      <c r="E97" s="55"/>
    </row>
    <row r="98" spans="1:5" ht="12.75">
      <c r="A98" s="55"/>
      <c r="B98" s="55"/>
      <c r="C98" s="55"/>
      <c r="D98" s="55"/>
      <c r="E98" s="55"/>
    </row>
    <row r="99" spans="1:5" ht="12.75">
      <c r="A99" s="55"/>
      <c r="B99" s="55"/>
      <c r="C99" s="55"/>
      <c r="D99" s="55"/>
      <c r="E99" s="55"/>
    </row>
    <row r="100" spans="1:5" ht="12.75">
      <c r="A100" s="55"/>
      <c r="B100" s="55"/>
      <c r="C100" s="55"/>
      <c r="D100" s="55"/>
      <c r="E100" s="55"/>
    </row>
    <row r="101" spans="1:5" ht="12.75">
      <c r="A101" s="55"/>
      <c r="B101" s="55"/>
      <c r="C101" s="55"/>
      <c r="D101" s="55"/>
      <c r="E101" s="55"/>
    </row>
    <row r="102" spans="1:5" ht="12.75">
      <c r="A102" s="55"/>
      <c r="B102" s="55"/>
      <c r="C102" s="55"/>
      <c r="D102" s="55"/>
      <c r="E102" s="55"/>
    </row>
    <row r="103" spans="1:5" ht="12.75">
      <c r="A103" s="55"/>
      <c r="B103" s="55"/>
      <c r="C103" s="55"/>
      <c r="D103" s="55"/>
      <c r="E103" s="55"/>
    </row>
    <row r="104" spans="1:5" ht="12.75">
      <c r="A104" s="55"/>
      <c r="B104" s="55"/>
      <c r="C104" s="55"/>
      <c r="D104" s="55"/>
      <c r="E104" s="55"/>
    </row>
    <row r="105" spans="3:5" ht="12.75">
      <c r="C105" s="55"/>
      <c r="D105" s="55"/>
      <c r="E105" s="55"/>
    </row>
    <row r="106" spans="3:5" ht="12.75">
      <c r="C106" s="55"/>
      <c r="D106" s="55"/>
      <c r="E106" s="55"/>
    </row>
    <row r="107" spans="3:5" ht="12.75">
      <c r="C107" s="55"/>
      <c r="D107" s="55"/>
      <c r="E107" s="55"/>
    </row>
    <row r="108" spans="3:5" ht="12.75">
      <c r="C108" s="55"/>
      <c r="D108" s="55"/>
      <c r="E108" s="55"/>
    </row>
    <row r="109" spans="3:5" ht="12.75">
      <c r="C109" s="55"/>
      <c r="D109" s="55"/>
      <c r="E109" s="55"/>
    </row>
    <row r="110" spans="3:5" ht="12.75">
      <c r="C110" s="55"/>
      <c r="D110" s="55"/>
      <c r="E110" s="55"/>
    </row>
    <row r="111" spans="3:5" ht="12.75">
      <c r="C111" s="55"/>
      <c r="D111" s="55"/>
      <c r="E111" s="55"/>
    </row>
    <row r="112" spans="3:5" ht="12.75">
      <c r="C112" s="55"/>
      <c r="D112" s="55"/>
      <c r="E112" s="55"/>
    </row>
    <row r="113" spans="3:5" ht="12.75">
      <c r="C113" s="55"/>
      <c r="D113" s="55"/>
      <c r="E113" s="55"/>
    </row>
    <row r="114" spans="3:5" ht="12.75">
      <c r="C114" s="55"/>
      <c r="D114" s="55"/>
      <c r="E114" s="55"/>
    </row>
    <row r="115" spans="3:5" ht="12.75">
      <c r="C115" s="55"/>
      <c r="D115" s="55"/>
      <c r="E115" s="55"/>
    </row>
    <row r="116" spans="3:5" ht="12.75">
      <c r="C116" s="55"/>
      <c r="D116" s="55"/>
      <c r="E116" s="55"/>
    </row>
    <row r="117" spans="3:5" ht="12.75">
      <c r="C117" s="55"/>
      <c r="D117" s="55"/>
      <c r="E117" s="55"/>
    </row>
    <row r="118" spans="3:5" ht="12.75">
      <c r="C118" s="55"/>
      <c r="D118" s="55"/>
      <c r="E118" s="55"/>
    </row>
    <row r="119" spans="3:5" ht="12.75">
      <c r="C119" s="55"/>
      <c r="D119" s="55"/>
      <c r="E119" s="55"/>
    </row>
    <row r="120" spans="3:5" ht="12.75">
      <c r="C120" s="55"/>
      <c r="D120" s="55"/>
      <c r="E120" s="55"/>
    </row>
    <row r="121" spans="3:5" ht="12.75">
      <c r="C121" s="55"/>
      <c r="D121" s="55"/>
      <c r="E121" s="55"/>
    </row>
    <row r="122" spans="3:5" ht="12.75">
      <c r="C122" s="55"/>
      <c r="D122" s="55"/>
      <c r="E122" s="55"/>
    </row>
    <row r="123" spans="3:5" ht="12.75">
      <c r="C123" s="55"/>
      <c r="D123" s="55"/>
      <c r="E123" s="55"/>
    </row>
    <row r="124" spans="3:5" ht="12.75">
      <c r="C124" s="55"/>
      <c r="D124" s="55"/>
      <c r="E124" s="55"/>
    </row>
    <row r="125" spans="3:5" ht="12.75">
      <c r="C125" s="55"/>
      <c r="D125" s="55"/>
      <c r="E125" s="55"/>
    </row>
    <row r="126" spans="3:5" ht="12.75">
      <c r="C126" s="55"/>
      <c r="D126" s="55"/>
      <c r="E126" s="55"/>
    </row>
    <row r="127" spans="3:5" ht="12.75">
      <c r="C127" s="55"/>
      <c r="D127" s="55"/>
      <c r="E127" s="55"/>
    </row>
    <row r="128" spans="3:5" ht="12.75">
      <c r="C128" s="55"/>
      <c r="D128" s="55"/>
      <c r="E128" s="55"/>
    </row>
    <row r="129" spans="3:5" ht="12.75">
      <c r="C129" s="55"/>
      <c r="D129" s="55"/>
      <c r="E129" s="55"/>
    </row>
    <row r="130" spans="3:5" ht="12.75">
      <c r="C130" s="55"/>
      <c r="D130" s="55"/>
      <c r="E130" s="55"/>
    </row>
    <row r="131" spans="3:5" ht="12.75">
      <c r="C131" s="55"/>
      <c r="D131" s="55"/>
      <c r="E131" s="55"/>
    </row>
    <row r="132" spans="3:5" ht="12.75">
      <c r="C132" s="55"/>
      <c r="D132" s="55"/>
      <c r="E132" s="55"/>
    </row>
    <row r="133" spans="3:5" ht="12.75">
      <c r="C133" s="55"/>
      <c r="D133" s="55"/>
      <c r="E133" s="55"/>
    </row>
    <row r="134" spans="3:5" ht="12.75">
      <c r="C134" s="55"/>
      <c r="D134" s="55"/>
      <c r="E134" s="55"/>
    </row>
    <row r="135" spans="3:5" ht="12.75">
      <c r="C135" s="55"/>
      <c r="D135" s="55"/>
      <c r="E135" s="55"/>
    </row>
    <row r="136" spans="3:5" ht="12.75">
      <c r="C136" s="55"/>
      <c r="D136" s="55"/>
      <c r="E136" s="55"/>
    </row>
    <row r="137" spans="3:5" ht="12.75">
      <c r="C137" s="55"/>
      <c r="D137" s="55"/>
      <c r="E137" s="55"/>
    </row>
    <row r="138" spans="3:5" ht="12.75">
      <c r="C138" s="55"/>
      <c r="D138" s="55"/>
      <c r="E138" s="55"/>
    </row>
    <row r="139" spans="3:5" ht="12.75">
      <c r="C139" s="55"/>
      <c r="D139" s="55"/>
      <c r="E139" s="55"/>
    </row>
    <row r="140" spans="3:5" ht="12.75">
      <c r="C140" s="55"/>
      <c r="D140" s="55"/>
      <c r="E140" s="55"/>
    </row>
    <row r="141" spans="3:5" ht="12.75">
      <c r="C141" s="55"/>
      <c r="D141" s="55"/>
      <c r="E141" s="55"/>
    </row>
    <row r="142" spans="3:5" ht="12.75">
      <c r="C142" s="55"/>
      <c r="D142" s="55"/>
      <c r="E142" s="55"/>
    </row>
    <row r="143" spans="3:5" ht="12.75">
      <c r="C143" s="55"/>
      <c r="D143" s="55"/>
      <c r="E143" s="55"/>
    </row>
    <row r="144" spans="3:5" ht="12.75">
      <c r="C144" s="55"/>
      <c r="D144" s="55"/>
      <c r="E144" s="55"/>
    </row>
    <row r="145" spans="3:5" ht="12.75">
      <c r="C145" s="55"/>
      <c r="D145" s="55"/>
      <c r="E145" s="55"/>
    </row>
    <row r="146" spans="3:5" ht="12.75">
      <c r="C146" s="55"/>
      <c r="D146" s="55"/>
      <c r="E146" s="55"/>
    </row>
    <row r="147" spans="3:5" ht="12.75">
      <c r="C147" s="55"/>
      <c r="D147" s="55"/>
      <c r="E147" s="55"/>
    </row>
    <row r="148" spans="3:5" ht="12.75">
      <c r="C148" s="55"/>
      <c r="D148" s="55"/>
      <c r="E148" s="55"/>
    </row>
    <row r="149" spans="3:5" ht="12.75">
      <c r="C149" s="55"/>
      <c r="D149" s="55"/>
      <c r="E149" s="55"/>
    </row>
    <row r="150" spans="3:5" ht="12.75">
      <c r="C150" s="55"/>
      <c r="D150" s="55"/>
      <c r="E150" s="55"/>
    </row>
    <row r="151" spans="3:5" ht="12.75">
      <c r="C151" s="55"/>
      <c r="D151" s="55"/>
      <c r="E151" s="55"/>
    </row>
    <row r="152" spans="3:5" ht="12.75">
      <c r="C152" s="55"/>
      <c r="D152" s="55"/>
      <c r="E152" s="55"/>
    </row>
    <row r="153" spans="3:5" ht="12.75">
      <c r="C153" s="55"/>
      <c r="D153" s="55"/>
      <c r="E153" s="55"/>
    </row>
    <row r="154" spans="3:5" ht="12.75">
      <c r="C154" s="55"/>
      <c r="D154" s="55"/>
      <c r="E154" s="55"/>
    </row>
    <row r="155" spans="3:5" ht="12.75">
      <c r="C155" s="55"/>
      <c r="D155" s="55"/>
      <c r="E155" s="55"/>
    </row>
    <row r="156" spans="3:5" ht="12.75">
      <c r="C156" s="55"/>
      <c r="D156" s="55"/>
      <c r="E156" s="55"/>
    </row>
    <row r="157" spans="3:5" ht="12.75">
      <c r="C157" s="55"/>
      <c r="D157" s="55"/>
      <c r="E157" s="55"/>
    </row>
    <row r="158" spans="3:5" ht="12.75">
      <c r="C158" s="55"/>
      <c r="D158" s="55"/>
      <c r="E158" s="55"/>
    </row>
    <row r="159" spans="3:5" ht="12.75">
      <c r="C159" s="55"/>
      <c r="D159" s="55"/>
      <c r="E159" s="55"/>
    </row>
    <row r="160" spans="3:5" ht="12.75">
      <c r="C160" s="55"/>
      <c r="D160" s="55"/>
      <c r="E160" s="55"/>
    </row>
    <row r="161" spans="3:5" ht="12.75">
      <c r="C161" s="55"/>
      <c r="D161" s="55"/>
      <c r="E161" s="55"/>
    </row>
    <row r="162" spans="3:5" ht="12.75">
      <c r="C162" s="55"/>
      <c r="D162" s="55"/>
      <c r="E162" s="55"/>
    </row>
    <row r="163" spans="3:5" ht="12.75">
      <c r="C163" s="55"/>
      <c r="D163" s="55"/>
      <c r="E163" s="55"/>
    </row>
    <row r="164" spans="3:5" ht="12.75">
      <c r="C164" s="55"/>
      <c r="D164" s="55"/>
      <c r="E164" s="55"/>
    </row>
    <row r="165" spans="3:5" ht="12.75">
      <c r="C165" s="55"/>
      <c r="D165" s="55"/>
      <c r="E165" s="55"/>
    </row>
    <row r="166" spans="3:5" ht="12.75">
      <c r="C166" s="55"/>
      <c r="D166" s="55"/>
      <c r="E166" s="55"/>
    </row>
    <row r="167" spans="3:5" ht="12.75">
      <c r="C167" s="55"/>
      <c r="D167" s="55"/>
      <c r="E167" s="55"/>
    </row>
    <row r="168" spans="3:5" ht="12.75">
      <c r="C168" s="55"/>
      <c r="D168" s="55"/>
      <c r="E168" s="55"/>
    </row>
    <row r="169" spans="3:5" ht="12.75">
      <c r="C169" s="55"/>
      <c r="D169" s="55"/>
      <c r="E169" s="55"/>
    </row>
    <row r="170" spans="3:5" ht="12.75">
      <c r="C170" s="55"/>
      <c r="D170" s="55"/>
      <c r="E170" s="55"/>
    </row>
    <row r="171" spans="3:5" ht="12.75">
      <c r="C171" s="55"/>
      <c r="D171" s="55"/>
      <c r="E171" s="55"/>
    </row>
    <row r="172" spans="3:5" ht="12.75">
      <c r="C172" s="55"/>
      <c r="D172" s="55"/>
      <c r="E172" s="55"/>
    </row>
    <row r="173" spans="3:5" ht="12.75">
      <c r="C173" s="55"/>
      <c r="D173" s="55"/>
      <c r="E173" s="55"/>
    </row>
    <row r="174" spans="3:5" ht="12.75">
      <c r="C174" s="55"/>
      <c r="D174" s="55"/>
      <c r="E174" s="55"/>
    </row>
    <row r="175" spans="3:5" ht="12.75">
      <c r="C175" s="55"/>
      <c r="D175" s="55"/>
      <c r="E175" s="55"/>
    </row>
    <row r="176" spans="3:5" ht="12.75">
      <c r="C176" s="55"/>
      <c r="D176" s="55"/>
      <c r="E176" s="55"/>
    </row>
    <row r="177" spans="3:5" ht="12.75">
      <c r="C177" s="55"/>
      <c r="D177" s="55"/>
      <c r="E177" s="55"/>
    </row>
    <row r="178" spans="3:5" ht="12.75">
      <c r="C178" s="55"/>
      <c r="D178" s="55"/>
      <c r="E178" s="55"/>
    </row>
    <row r="179" spans="3:5" ht="12.75">
      <c r="C179" s="55"/>
      <c r="D179" s="55"/>
      <c r="E179" s="55"/>
    </row>
    <row r="180" spans="3:5" ht="12.75">
      <c r="C180" s="55"/>
      <c r="D180" s="55"/>
      <c r="E180" s="55"/>
    </row>
    <row r="181" spans="3:5" ht="12.75">
      <c r="C181" s="55"/>
      <c r="D181" s="55"/>
      <c r="E181" s="55"/>
    </row>
    <row r="182" spans="3:5" ht="12.75">
      <c r="C182" s="55"/>
      <c r="D182" s="55"/>
      <c r="E182" s="55"/>
    </row>
    <row r="183" spans="3:5" ht="12.75">
      <c r="C183" s="55"/>
      <c r="D183" s="55"/>
      <c r="E183" s="55"/>
    </row>
    <row r="184" spans="3:5" ht="12.75">
      <c r="C184" s="55"/>
      <c r="D184" s="55"/>
      <c r="E184" s="55"/>
    </row>
    <row r="185" spans="3:5" ht="12.75">
      <c r="C185" s="55"/>
      <c r="D185" s="55"/>
      <c r="E185" s="55"/>
    </row>
    <row r="186" spans="3:5" ht="12.75">
      <c r="C186" s="55"/>
      <c r="D186" s="55"/>
      <c r="E186" s="55"/>
    </row>
    <row r="187" spans="3:5" ht="12.75">
      <c r="C187" s="55"/>
      <c r="D187" s="55"/>
      <c r="E187" s="55"/>
    </row>
    <row r="188" spans="3:5" ht="12.75">
      <c r="C188" s="55"/>
      <c r="D188" s="55"/>
      <c r="E188" s="55"/>
    </row>
    <row r="189" spans="3:5" ht="12.75">
      <c r="C189" s="55"/>
      <c r="D189" s="55"/>
      <c r="E189" s="55"/>
    </row>
    <row r="190" spans="3:5" ht="12.75">
      <c r="C190" s="55"/>
      <c r="D190" s="55"/>
      <c r="E190" s="55"/>
    </row>
    <row r="191" spans="3:5" ht="12.75">
      <c r="C191" s="55"/>
      <c r="D191" s="55"/>
      <c r="E191" s="55"/>
    </row>
    <row r="192" spans="3:5" ht="12.75">
      <c r="C192" s="55"/>
      <c r="D192" s="55"/>
      <c r="E192" s="55"/>
    </row>
    <row r="193" spans="3:5" ht="12.75">
      <c r="C193" s="55"/>
      <c r="D193" s="55"/>
      <c r="E193" s="55"/>
    </row>
    <row r="194" spans="3:5" ht="12.75">
      <c r="C194" s="55"/>
      <c r="D194" s="55"/>
      <c r="E194" s="55"/>
    </row>
    <row r="195" spans="3:5" ht="12.75">
      <c r="C195" s="55"/>
      <c r="D195" s="55"/>
      <c r="E195" s="55"/>
    </row>
    <row r="196" spans="3:5" ht="12.75">
      <c r="C196" s="55"/>
      <c r="D196" s="55"/>
      <c r="E196" s="55"/>
    </row>
    <row r="197" spans="3:5" ht="12.75">
      <c r="C197" s="55"/>
      <c r="D197" s="55"/>
      <c r="E197" s="55"/>
    </row>
  </sheetData>
  <mergeCells count="5">
    <mergeCell ref="A3:E3"/>
    <mergeCell ref="A4:B4"/>
    <mergeCell ref="A5:B5"/>
    <mergeCell ref="D4:E4"/>
    <mergeCell ref="D5:E5"/>
  </mergeCells>
  <printOptions horizontalCentered="1"/>
  <pageMargins left="0.1968503937007874" right="0.1968503937007874" top="0.3937007874015748" bottom="0.6692913385826772" header="0.5118110236220472" footer="0.5118110236220472"/>
  <pageSetup firstPageNumber="10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7"/>
  <sheetViews>
    <sheetView workbookViewId="0" topLeftCell="A199">
      <selection activeCell="E201" sqref="E201"/>
    </sheetView>
  </sheetViews>
  <sheetFormatPr defaultColWidth="9.00390625" defaultRowHeight="12.75"/>
  <cols>
    <col min="1" max="1" width="4.75390625" style="55" customWidth="1"/>
    <col min="2" max="2" width="5.875" style="55" customWidth="1"/>
    <col min="3" max="3" width="43.375" style="55" customWidth="1"/>
    <col min="4" max="5" width="15.75390625" style="57" customWidth="1"/>
    <col min="6" max="6" width="13.875" style="57" customWidth="1"/>
    <col min="7" max="16384" width="9.125" style="1" customWidth="1"/>
  </cols>
  <sheetData>
    <row r="1" ht="12.75">
      <c r="E1" s="30" t="s">
        <v>374</v>
      </c>
    </row>
    <row r="2" ht="12.75">
      <c r="E2" s="30" t="s">
        <v>373</v>
      </c>
    </row>
    <row r="3" spans="1:6" ht="27" customHeight="1">
      <c r="A3" s="264" t="s">
        <v>118</v>
      </c>
      <c r="B3" s="271"/>
      <c r="C3" s="271"/>
      <c r="D3" s="271"/>
      <c r="E3" s="271"/>
      <c r="F3" s="271"/>
    </row>
    <row r="4" spans="1:6" s="56" customFormat="1" ht="27" customHeight="1">
      <c r="A4" s="4" t="s">
        <v>271</v>
      </c>
      <c r="B4" s="4" t="s">
        <v>272</v>
      </c>
      <c r="C4" s="4" t="s">
        <v>252</v>
      </c>
      <c r="D4" s="272" t="s">
        <v>295</v>
      </c>
      <c r="E4" s="273"/>
      <c r="F4" s="270"/>
    </row>
    <row r="5" spans="1:6" s="25" customFormat="1" ht="12.75">
      <c r="A5" s="4">
        <v>1</v>
      </c>
      <c r="B5" s="4">
        <v>2</v>
      </c>
      <c r="C5" s="4">
        <v>3</v>
      </c>
      <c r="D5" s="274">
        <v>4</v>
      </c>
      <c r="E5" s="273"/>
      <c r="F5" s="270"/>
    </row>
    <row r="6" spans="1:6" ht="1.5" customHeight="1">
      <c r="A6" s="52"/>
      <c r="B6" s="52"/>
      <c r="C6" s="52"/>
      <c r="D6" s="23"/>
      <c r="E6" s="23"/>
      <c r="F6" s="23"/>
    </row>
    <row r="7" spans="1:6" ht="12.75">
      <c r="A7" s="8" t="s">
        <v>241</v>
      </c>
      <c r="B7" s="8"/>
      <c r="C7" s="5" t="s">
        <v>243</v>
      </c>
      <c r="D7" s="22">
        <f>E8+E11</f>
        <v>19800</v>
      </c>
      <c r="E7" s="22"/>
      <c r="F7" s="22"/>
    </row>
    <row r="8" spans="1:6" ht="12.75">
      <c r="A8" s="8"/>
      <c r="B8" s="8" t="s">
        <v>242</v>
      </c>
      <c r="C8" s="5" t="s">
        <v>244</v>
      </c>
      <c r="D8" s="22"/>
      <c r="E8" s="22">
        <f>F9</f>
        <v>3000</v>
      </c>
      <c r="F8" s="22"/>
    </row>
    <row r="9" spans="1:6" ht="12.75">
      <c r="A9" s="10"/>
      <c r="B9" s="10"/>
      <c r="C9" s="18" t="s">
        <v>278</v>
      </c>
      <c r="D9" s="23"/>
      <c r="E9" s="23"/>
      <c r="F9" s="23">
        <v>3000</v>
      </c>
    </row>
    <row r="10" spans="1:6" ht="12.75">
      <c r="A10" s="10"/>
      <c r="B10" s="10"/>
      <c r="C10" s="241" t="s">
        <v>332</v>
      </c>
      <c r="D10" s="23"/>
      <c r="E10" s="23"/>
      <c r="F10" s="23">
        <v>3000</v>
      </c>
    </row>
    <row r="11" spans="1:6" ht="12.75">
      <c r="A11" s="8"/>
      <c r="B11" s="8" t="s">
        <v>291</v>
      </c>
      <c r="C11" s="5" t="s">
        <v>105</v>
      </c>
      <c r="D11" s="22"/>
      <c r="E11" s="22">
        <f>F12</f>
        <v>16800</v>
      </c>
      <c r="F11" s="22"/>
    </row>
    <row r="12" spans="1:6" ht="12.75">
      <c r="A12" s="10"/>
      <c r="B12" s="10"/>
      <c r="C12" s="18" t="s">
        <v>280</v>
      </c>
      <c r="D12" s="23"/>
      <c r="E12" s="23"/>
      <c r="F12" s="23">
        <v>16800</v>
      </c>
    </row>
    <row r="13" spans="1:6" ht="12.75">
      <c r="A13" s="52"/>
      <c r="B13" s="52"/>
      <c r="C13" s="52"/>
      <c r="D13" s="23"/>
      <c r="E13" s="23"/>
      <c r="F13" s="23"/>
    </row>
    <row r="14" spans="1:6" ht="12.75">
      <c r="A14" s="8" t="s">
        <v>87</v>
      </c>
      <c r="B14" s="8"/>
      <c r="C14" s="5" t="s">
        <v>88</v>
      </c>
      <c r="D14" s="22">
        <f>E15</f>
        <v>20200</v>
      </c>
      <c r="E14" s="22"/>
      <c r="F14" s="22"/>
    </row>
    <row r="15" spans="1:6" ht="12.75">
      <c r="A15" s="8"/>
      <c r="B15" s="8" t="s">
        <v>89</v>
      </c>
      <c r="C15" s="5" t="s">
        <v>90</v>
      </c>
      <c r="D15" s="22"/>
      <c r="E15" s="22">
        <f>F16</f>
        <v>20200</v>
      </c>
      <c r="F15" s="22"/>
    </row>
    <row r="16" spans="1:6" ht="12.75">
      <c r="A16" s="10"/>
      <c r="B16" s="10"/>
      <c r="C16" s="18" t="s">
        <v>280</v>
      </c>
      <c r="D16" s="23"/>
      <c r="E16" s="23"/>
      <c r="F16" s="23">
        <v>20200</v>
      </c>
    </row>
    <row r="17" spans="1:6" ht="12.75">
      <c r="A17" s="10"/>
      <c r="B17" s="10"/>
      <c r="C17" s="53"/>
      <c r="D17" s="23"/>
      <c r="E17" s="23"/>
      <c r="F17" s="23"/>
    </row>
    <row r="18" spans="1:6" ht="22.5" customHeight="1">
      <c r="A18" s="8" t="s">
        <v>256</v>
      </c>
      <c r="B18" s="8"/>
      <c r="C18" s="19" t="s">
        <v>258</v>
      </c>
      <c r="D18" s="22">
        <f>E19</f>
        <v>737354.4199999999</v>
      </c>
      <c r="E18" s="22"/>
      <c r="F18" s="22"/>
    </row>
    <row r="19" spans="1:6" ht="12.75">
      <c r="A19" s="8"/>
      <c r="B19" s="8" t="s">
        <v>257</v>
      </c>
      <c r="C19" s="5" t="s">
        <v>259</v>
      </c>
      <c r="D19" s="22"/>
      <c r="E19" s="22">
        <f>F20+F22</f>
        <v>737354.4199999999</v>
      </c>
      <c r="F19" s="22"/>
    </row>
    <row r="20" spans="1:6" ht="12.75">
      <c r="A20" s="10"/>
      <c r="B20" s="10"/>
      <c r="C20" s="18" t="s">
        <v>278</v>
      </c>
      <c r="D20" s="23"/>
      <c r="E20" s="23"/>
      <c r="F20" s="23">
        <f>291000+9478.05</f>
        <v>300478.05</v>
      </c>
    </row>
    <row r="21" spans="1:6" ht="12.75">
      <c r="A21" s="10"/>
      <c r="B21" s="10"/>
      <c r="C21" s="18" t="s">
        <v>279</v>
      </c>
      <c r="D21" s="23"/>
      <c r="E21" s="23"/>
      <c r="F21" s="23">
        <v>285000</v>
      </c>
    </row>
    <row r="22" spans="1:6" ht="12.75">
      <c r="A22" s="10"/>
      <c r="B22" s="10"/>
      <c r="C22" s="53" t="s">
        <v>281</v>
      </c>
      <c r="D22" s="23"/>
      <c r="E22" s="23"/>
      <c r="F22" s="23">
        <f>237000+180530.37+19346</f>
        <v>436876.37</v>
      </c>
    </row>
    <row r="23" spans="1:6" ht="12.75">
      <c r="A23" s="10"/>
      <c r="B23" s="10"/>
      <c r="C23" s="53"/>
      <c r="D23" s="23"/>
      <c r="E23" s="23"/>
      <c r="F23" s="23"/>
    </row>
    <row r="24" spans="1:6" ht="12.75">
      <c r="A24" s="8" t="s">
        <v>170</v>
      </c>
      <c r="B24" s="8"/>
      <c r="C24" s="5" t="s">
        <v>171</v>
      </c>
      <c r="D24" s="22">
        <f>E25+E27</f>
        <v>3416852</v>
      </c>
      <c r="E24" s="22"/>
      <c r="F24" s="22"/>
    </row>
    <row r="25" spans="1:6" ht="12.75">
      <c r="A25" s="8"/>
      <c r="B25" s="8" t="s">
        <v>172</v>
      </c>
      <c r="C25" s="5" t="s">
        <v>173</v>
      </c>
      <c r="D25" s="22"/>
      <c r="E25" s="22">
        <f>SUM(F26)</f>
        <v>643000</v>
      </c>
      <c r="F25" s="22"/>
    </row>
    <row r="26" spans="1:6" ht="12.75">
      <c r="A26" s="10"/>
      <c r="B26" s="10"/>
      <c r="C26" s="18" t="s">
        <v>280</v>
      </c>
      <c r="D26" s="23"/>
      <c r="E26" s="23"/>
      <c r="F26" s="23">
        <v>643000</v>
      </c>
    </row>
    <row r="27" spans="1:6" ht="12.75">
      <c r="A27" s="10"/>
      <c r="B27" s="8" t="s">
        <v>176</v>
      </c>
      <c r="C27" s="5" t="s">
        <v>177</v>
      </c>
      <c r="D27" s="22"/>
      <c r="E27" s="22">
        <f>F28+F30</f>
        <v>2773852</v>
      </c>
      <c r="F27" s="22"/>
    </row>
    <row r="28" spans="1:6" ht="12.75">
      <c r="A28" s="10"/>
      <c r="B28" s="10"/>
      <c r="C28" s="18" t="s">
        <v>278</v>
      </c>
      <c r="D28" s="23"/>
      <c r="E28" s="23"/>
      <c r="F28" s="23">
        <v>580000</v>
      </c>
    </row>
    <row r="29" spans="1:6" ht="12.75">
      <c r="A29" s="10"/>
      <c r="B29" s="10"/>
      <c r="C29" s="18" t="s">
        <v>282</v>
      </c>
      <c r="D29" s="23"/>
      <c r="E29" s="23"/>
      <c r="F29" s="23">
        <v>1755</v>
      </c>
    </row>
    <row r="30" spans="1:6" ht="12.75">
      <c r="A30" s="10"/>
      <c r="B30" s="10"/>
      <c r="C30" s="53" t="s">
        <v>281</v>
      </c>
      <c r="D30" s="23"/>
      <c r="E30" s="23"/>
      <c r="F30" s="23">
        <f>1800000+131926+30000-150000+381926</f>
        <v>2193852</v>
      </c>
    </row>
    <row r="31" spans="1:6" ht="12.75">
      <c r="A31" s="10"/>
      <c r="B31" s="10"/>
      <c r="C31" s="18"/>
      <c r="D31" s="23"/>
      <c r="E31" s="23"/>
      <c r="F31" s="23"/>
    </row>
    <row r="32" spans="1:6" ht="12.75">
      <c r="A32" s="8" t="s">
        <v>266</v>
      </c>
      <c r="B32" s="8"/>
      <c r="C32" s="13" t="s">
        <v>267</v>
      </c>
      <c r="D32" s="22">
        <f>E33</f>
        <v>26731.14</v>
      </c>
      <c r="E32" s="22"/>
      <c r="F32" s="22"/>
    </row>
    <row r="33" spans="1:6" ht="12.75">
      <c r="A33" s="8"/>
      <c r="B33" s="8" t="s">
        <v>268</v>
      </c>
      <c r="C33" s="13" t="s">
        <v>269</v>
      </c>
      <c r="D33" s="22"/>
      <c r="E33" s="22">
        <f>F34</f>
        <v>26731.14</v>
      </c>
      <c r="F33" s="22"/>
    </row>
    <row r="34" spans="1:6" ht="12.75">
      <c r="A34" s="10"/>
      <c r="B34" s="10"/>
      <c r="C34" s="18" t="s">
        <v>280</v>
      </c>
      <c r="D34" s="23"/>
      <c r="E34" s="23"/>
      <c r="F34" s="23">
        <f>4000+22731.14</f>
        <v>26731.14</v>
      </c>
    </row>
    <row r="35" spans="1:6" ht="12.75">
      <c r="A35" s="10"/>
      <c r="B35" s="10"/>
      <c r="C35" s="18"/>
      <c r="D35" s="23"/>
      <c r="E35" s="23"/>
      <c r="F35" s="23"/>
    </row>
    <row r="36" spans="1:6" ht="12.75">
      <c r="A36" s="8" t="s">
        <v>91</v>
      </c>
      <c r="B36" s="8"/>
      <c r="C36" s="5" t="s">
        <v>92</v>
      </c>
      <c r="D36" s="22">
        <f>E37</f>
        <v>2931033</v>
      </c>
      <c r="E36" s="22"/>
      <c r="F36" s="22"/>
    </row>
    <row r="37" spans="1:6" ht="12.75">
      <c r="A37" s="8"/>
      <c r="B37" s="8" t="s">
        <v>93</v>
      </c>
      <c r="C37" s="5" t="s">
        <v>94</v>
      </c>
      <c r="D37" s="22"/>
      <c r="E37" s="22">
        <f>F38+F40</f>
        <v>2931033</v>
      </c>
      <c r="F37" s="22"/>
    </row>
    <row r="38" spans="1:6" ht="12.75">
      <c r="A38" s="10"/>
      <c r="B38" s="10"/>
      <c r="C38" s="18" t="s">
        <v>278</v>
      </c>
      <c r="D38" s="23"/>
      <c r="E38" s="23"/>
      <c r="F38" s="23">
        <f>1800433+100000</f>
        <v>1900433</v>
      </c>
    </row>
    <row r="39" spans="1:6" ht="12.75">
      <c r="A39" s="10"/>
      <c r="B39" s="10"/>
      <c r="C39" s="18" t="s">
        <v>282</v>
      </c>
      <c r="D39" s="23"/>
      <c r="E39" s="23"/>
      <c r="F39" s="23">
        <v>2920</v>
      </c>
    </row>
    <row r="40" spans="1:6" ht="12.75">
      <c r="A40" s="10"/>
      <c r="B40" s="10"/>
      <c r="C40" s="53" t="s">
        <v>281</v>
      </c>
      <c r="D40" s="23"/>
      <c r="E40" s="23"/>
      <c r="F40" s="23">
        <f>500800+529800-50000+50000</f>
        <v>1030600</v>
      </c>
    </row>
    <row r="41" spans="1:6" ht="12.75">
      <c r="A41" s="10"/>
      <c r="B41" s="10"/>
      <c r="C41" s="53"/>
      <c r="D41" s="23"/>
      <c r="E41" s="23"/>
      <c r="F41" s="23"/>
    </row>
    <row r="42" spans="1:6" ht="12.75">
      <c r="A42" s="8" t="s">
        <v>101</v>
      </c>
      <c r="B42" s="8"/>
      <c r="C42" s="5" t="s">
        <v>102</v>
      </c>
      <c r="D42" s="22">
        <f>E43+E45</f>
        <v>506320</v>
      </c>
      <c r="E42" s="22"/>
      <c r="F42" s="22"/>
    </row>
    <row r="43" spans="1:6" ht="12.75">
      <c r="A43" s="8"/>
      <c r="B43" s="8" t="s">
        <v>261</v>
      </c>
      <c r="C43" s="5" t="s">
        <v>262</v>
      </c>
      <c r="D43" s="22"/>
      <c r="E43" s="22">
        <f>F44</f>
        <v>257500</v>
      </c>
      <c r="F43" s="22"/>
    </row>
    <row r="44" spans="1:6" ht="12.75">
      <c r="A44" s="10"/>
      <c r="B44" s="10"/>
      <c r="C44" s="18" t="s">
        <v>280</v>
      </c>
      <c r="D44" s="23"/>
      <c r="E44" s="23"/>
      <c r="F44" s="23">
        <v>257500</v>
      </c>
    </row>
    <row r="45" spans="1:6" ht="12.75">
      <c r="A45" s="8"/>
      <c r="B45" s="8" t="s">
        <v>103</v>
      </c>
      <c r="C45" s="5" t="s">
        <v>104</v>
      </c>
      <c r="D45" s="22"/>
      <c r="E45" s="22">
        <f>F46+F48</f>
        <v>248820</v>
      </c>
      <c r="F45" s="22"/>
    </row>
    <row r="46" spans="1:6" ht="12.75">
      <c r="A46" s="10"/>
      <c r="B46" s="10"/>
      <c r="C46" s="18" t="s">
        <v>278</v>
      </c>
      <c r="D46" s="23"/>
      <c r="E46" s="23"/>
      <c r="F46" s="23">
        <f>124820+30000</f>
        <v>154820</v>
      </c>
    </row>
    <row r="47" spans="1:6" ht="12.75">
      <c r="A47" s="10"/>
      <c r="B47" s="10"/>
      <c r="C47" s="18" t="s">
        <v>282</v>
      </c>
      <c r="D47" s="23"/>
      <c r="E47" s="23"/>
      <c r="F47" s="23">
        <v>521</v>
      </c>
    </row>
    <row r="48" spans="1:6" ht="12.75">
      <c r="A48" s="10"/>
      <c r="B48" s="10"/>
      <c r="C48" s="53" t="s">
        <v>281</v>
      </c>
      <c r="D48" s="23"/>
      <c r="E48" s="23"/>
      <c r="F48" s="23">
        <v>94000</v>
      </c>
    </row>
    <row r="49" spans="1:6" ht="12.75">
      <c r="A49" s="10"/>
      <c r="B49" s="10"/>
      <c r="C49" s="18"/>
      <c r="D49" s="23"/>
      <c r="E49" s="23"/>
      <c r="F49" s="23"/>
    </row>
    <row r="50" spans="1:6" ht="12.75">
      <c r="A50" s="8" t="s">
        <v>106</v>
      </c>
      <c r="B50" s="8"/>
      <c r="C50" s="19" t="s">
        <v>107</v>
      </c>
      <c r="D50" s="22">
        <f>E51+E54+E56+E60</f>
        <v>5902656.8100000005</v>
      </c>
      <c r="E50" s="22"/>
      <c r="F50" s="22"/>
    </row>
    <row r="51" spans="1:6" ht="12.75">
      <c r="A51" s="8"/>
      <c r="B51" s="8" t="s">
        <v>108</v>
      </c>
      <c r="C51" s="5" t="s">
        <v>109</v>
      </c>
      <c r="D51" s="22"/>
      <c r="E51" s="22">
        <f>F52</f>
        <v>233326</v>
      </c>
      <c r="F51" s="22"/>
    </row>
    <row r="52" spans="1:6" ht="12.75">
      <c r="A52" s="10"/>
      <c r="B52" s="10"/>
      <c r="C52" s="18" t="s">
        <v>278</v>
      </c>
      <c r="D52" s="23"/>
      <c r="E52" s="23"/>
      <c r="F52" s="23">
        <f>218326+15000</f>
        <v>233326</v>
      </c>
    </row>
    <row r="53" spans="1:6" ht="12.75">
      <c r="A53" s="10"/>
      <c r="B53" s="10"/>
      <c r="C53" s="18" t="s">
        <v>282</v>
      </c>
      <c r="D53" s="23"/>
      <c r="E53" s="23"/>
      <c r="F53" s="23">
        <v>218326</v>
      </c>
    </row>
    <row r="54" spans="1:6" ht="12.75">
      <c r="A54" s="8"/>
      <c r="B54" s="8" t="s">
        <v>186</v>
      </c>
      <c r="C54" s="5" t="s">
        <v>61</v>
      </c>
      <c r="D54" s="22"/>
      <c r="E54" s="22">
        <f>F55</f>
        <v>300112</v>
      </c>
      <c r="F54" s="22"/>
    </row>
    <row r="55" spans="1:6" ht="12.75">
      <c r="A55" s="10"/>
      <c r="B55" s="10"/>
      <c r="C55" s="53" t="s">
        <v>283</v>
      </c>
      <c r="D55" s="23"/>
      <c r="E55" s="23"/>
      <c r="F55" s="23">
        <v>300112</v>
      </c>
    </row>
    <row r="56" spans="1:6" ht="12.75">
      <c r="A56" s="8"/>
      <c r="B56" s="8" t="s">
        <v>111</v>
      </c>
      <c r="C56" s="5" t="s">
        <v>265</v>
      </c>
      <c r="D56" s="22"/>
      <c r="E56" s="22">
        <f>F57+F59</f>
        <v>4915023</v>
      </c>
      <c r="F56" s="22"/>
    </row>
    <row r="57" spans="1:6" ht="12.75">
      <c r="A57" s="10"/>
      <c r="B57" s="10"/>
      <c r="C57" s="18" t="s">
        <v>278</v>
      </c>
      <c r="D57" s="23"/>
      <c r="E57" s="23"/>
      <c r="F57" s="23">
        <f>4990958-100935</f>
        <v>4890023</v>
      </c>
    </row>
    <row r="58" spans="1:6" ht="12.75">
      <c r="A58" s="10"/>
      <c r="B58" s="10"/>
      <c r="C58" s="18" t="s">
        <v>282</v>
      </c>
      <c r="D58" s="23"/>
      <c r="E58" s="23"/>
      <c r="F58" s="23">
        <v>3972326</v>
      </c>
    </row>
    <row r="59" spans="1:6" ht="12.75">
      <c r="A59" s="10"/>
      <c r="B59" s="10"/>
      <c r="C59" s="53" t="s">
        <v>281</v>
      </c>
      <c r="D59" s="23"/>
      <c r="E59" s="23"/>
      <c r="F59" s="23">
        <v>25000</v>
      </c>
    </row>
    <row r="60" spans="1:6" ht="12.75">
      <c r="A60" s="8"/>
      <c r="B60" s="8" t="s">
        <v>115</v>
      </c>
      <c r="C60" s="19" t="s">
        <v>105</v>
      </c>
      <c r="D60" s="22"/>
      <c r="E60" s="22">
        <f>F61</f>
        <v>454195.81000000006</v>
      </c>
      <c r="F60" s="22"/>
    </row>
    <row r="61" spans="1:6" ht="12.75">
      <c r="A61" s="10"/>
      <c r="B61" s="10"/>
      <c r="C61" s="18" t="s">
        <v>278</v>
      </c>
      <c r="D61" s="23"/>
      <c r="E61" s="23"/>
      <c r="F61" s="23">
        <f>236539+177500+10691.28+34465.53-5000</f>
        <v>454195.81000000006</v>
      </c>
    </row>
    <row r="62" spans="1:6" ht="12.75">
      <c r="A62" s="10"/>
      <c r="B62" s="10"/>
      <c r="C62" s="241" t="s">
        <v>335</v>
      </c>
      <c r="D62" s="23"/>
      <c r="E62" s="23"/>
      <c r="F62" s="23">
        <v>1200</v>
      </c>
    </row>
    <row r="63" spans="1:6" ht="12.75">
      <c r="A63" s="10"/>
      <c r="B63" s="10"/>
      <c r="C63" s="18"/>
      <c r="D63" s="23"/>
      <c r="E63" s="23"/>
      <c r="F63" s="23"/>
    </row>
    <row r="64" spans="1:6" ht="21">
      <c r="A64" s="8" t="s">
        <v>123</v>
      </c>
      <c r="B64" s="8"/>
      <c r="C64" s="19" t="s">
        <v>124</v>
      </c>
      <c r="D64" s="22">
        <f>SUM(E65:E68)</f>
        <v>43476</v>
      </c>
      <c r="E64" s="22"/>
      <c r="F64" s="22"/>
    </row>
    <row r="65" spans="1:6" ht="21">
      <c r="A65" s="8"/>
      <c r="B65" s="8" t="s">
        <v>125</v>
      </c>
      <c r="C65" s="19" t="s">
        <v>273</v>
      </c>
      <c r="D65" s="22"/>
      <c r="E65" s="22">
        <f>F66</f>
        <v>6476</v>
      </c>
      <c r="F65" s="22"/>
    </row>
    <row r="66" spans="1:6" ht="12.75">
      <c r="A66" s="10"/>
      <c r="B66" s="10"/>
      <c r="C66" s="18" t="s">
        <v>278</v>
      </c>
      <c r="D66" s="23"/>
      <c r="E66" s="23"/>
      <c r="F66" s="23">
        <f>6531-55</f>
        <v>6476</v>
      </c>
    </row>
    <row r="67" spans="1:6" ht="12.75">
      <c r="A67" s="10"/>
      <c r="B67" s="10"/>
      <c r="C67" s="18" t="s">
        <v>282</v>
      </c>
      <c r="D67" s="23"/>
      <c r="E67" s="23"/>
      <c r="F67" s="23">
        <v>542</v>
      </c>
    </row>
    <row r="68" spans="1:6" s="27" customFormat="1" ht="31.5">
      <c r="A68" s="8"/>
      <c r="B68" s="8" t="s">
        <v>0</v>
      </c>
      <c r="C68" s="205" t="s">
        <v>318</v>
      </c>
      <c r="D68" s="22"/>
      <c r="E68" s="22">
        <f>SUM(F69)</f>
        <v>37000</v>
      </c>
      <c r="F68" s="22"/>
    </row>
    <row r="69" spans="1:6" ht="12.75">
      <c r="A69" s="10"/>
      <c r="B69" s="10"/>
      <c r="C69" s="18" t="s">
        <v>280</v>
      </c>
      <c r="D69" s="23"/>
      <c r="E69" s="23"/>
      <c r="F69" s="23">
        <v>37000</v>
      </c>
    </row>
    <row r="70" spans="1:6" ht="12.75">
      <c r="A70" s="10"/>
      <c r="B70" s="10"/>
      <c r="C70" s="18"/>
      <c r="D70" s="23"/>
      <c r="E70" s="23"/>
      <c r="F70" s="23"/>
    </row>
    <row r="71" spans="1:6" ht="12.75">
      <c r="A71" s="8" t="s">
        <v>188</v>
      </c>
      <c r="B71" s="8"/>
      <c r="C71" s="9" t="s">
        <v>65</v>
      </c>
      <c r="D71" s="22">
        <f>E72+E74</f>
        <v>24470.08</v>
      </c>
      <c r="E71" s="22"/>
      <c r="F71" s="22"/>
    </row>
    <row r="72" spans="1:6" ht="12.75">
      <c r="A72" s="8"/>
      <c r="B72" s="8" t="s">
        <v>189</v>
      </c>
      <c r="C72" s="5" t="s">
        <v>190</v>
      </c>
      <c r="D72" s="22"/>
      <c r="E72" s="22">
        <f>F73</f>
        <v>11343</v>
      </c>
      <c r="F72" s="22"/>
    </row>
    <row r="73" spans="1:6" ht="12.75">
      <c r="A73" s="10"/>
      <c r="B73" s="10"/>
      <c r="C73" s="18" t="s">
        <v>280</v>
      </c>
      <c r="D73" s="23"/>
      <c r="E73" s="23"/>
      <c r="F73" s="23">
        <v>11343</v>
      </c>
    </row>
    <row r="74" spans="1:6" ht="12.75">
      <c r="A74" s="8"/>
      <c r="B74" s="8" t="s">
        <v>191</v>
      </c>
      <c r="C74" s="5" t="s">
        <v>192</v>
      </c>
      <c r="D74" s="22"/>
      <c r="E74" s="22">
        <f>SUM(F75:F76)</f>
        <v>13127.08</v>
      </c>
      <c r="F74" s="22"/>
    </row>
    <row r="75" spans="1:6" ht="12.75">
      <c r="A75" s="10"/>
      <c r="B75" s="10"/>
      <c r="C75" s="18" t="s">
        <v>280</v>
      </c>
      <c r="D75" s="23"/>
      <c r="E75" s="23"/>
      <c r="F75" s="23">
        <v>6127.08</v>
      </c>
    </row>
    <row r="76" spans="1:6" ht="12.75">
      <c r="A76" s="10"/>
      <c r="B76" s="10"/>
      <c r="C76" s="18" t="s">
        <v>281</v>
      </c>
      <c r="D76" s="23"/>
      <c r="E76" s="23"/>
      <c r="F76" s="23">
        <v>7000</v>
      </c>
    </row>
    <row r="77" spans="1:6" ht="12.75">
      <c r="A77" s="10"/>
      <c r="B77" s="10"/>
      <c r="C77" s="18"/>
      <c r="D77" s="23"/>
      <c r="E77" s="23"/>
      <c r="F77" s="23"/>
    </row>
    <row r="78" spans="1:6" s="68" customFormat="1" ht="31.5">
      <c r="A78" s="8" t="s">
        <v>126</v>
      </c>
      <c r="B78" s="8"/>
      <c r="C78" s="19" t="s">
        <v>240</v>
      </c>
      <c r="D78" s="22">
        <f>E79</f>
        <v>33990</v>
      </c>
      <c r="E78" s="14"/>
      <c r="F78" s="14"/>
    </row>
    <row r="79" spans="1:6" s="68" customFormat="1" ht="21">
      <c r="A79" s="8"/>
      <c r="B79" s="8" t="s">
        <v>324</v>
      </c>
      <c r="C79" s="19" t="s">
        <v>187</v>
      </c>
      <c r="D79" s="19"/>
      <c r="E79" s="22">
        <f>F80</f>
        <v>33990</v>
      </c>
      <c r="F79" s="14"/>
    </row>
    <row r="80" spans="1:12" ht="12.75">
      <c r="A80" s="10"/>
      <c r="B80" s="10"/>
      <c r="C80" s="18" t="s">
        <v>280</v>
      </c>
      <c r="D80" s="11"/>
      <c r="E80" s="23"/>
      <c r="F80" s="23">
        <v>33990</v>
      </c>
      <c r="G80" s="150"/>
      <c r="H80" s="150"/>
      <c r="I80" s="150"/>
      <c r="J80" s="150"/>
      <c r="K80" s="151"/>
      <c r="L80" s="55"/>
    </row>
    <row r="81" spans="1:12" ht="12.75">
      <c r="A81" s="10"/>
      <c r="B81" s="10"/>
      <c r="C81" s="11"/>
      <c r="D81" s="11"/>
      <c r="E81" s="23"/>
      <c r="F81" s="23"/>
      <c r="G81" s="150"/>
      <c r="H81" s="150"/>
      <c r="I81" s="150"/>
      <c r="J81" s="150"/>
      <c r="K81" s="151"/>
      <c r="L81" s="55"/>
    </row>
    <row r="82" spans="1:6" ht="12.75">
      <c r="A82" s="8" t="s">
        <v>200</v>
      </c>
      <c r="B82" s="8"/>
      <c r="C82" s="19" t="s">
        <v>201</v>
      </c>
      <c r="D82" s="22">
        <f>E83</f>
        <v>430000</v>
      </c>
      <c r="E82" s="22"/>
      <c r="F82" s="22"/>
    </row>
    <row r="83" spans="1:6" ht="21">
      <c r="A83" s="8"/>
      <c r="B83" s="8" t="s">
        <v>202</v>
      </c>
      <c r="C83" s="19" t="s">
        <v>203</v>
      </c>
      <c r="D83" s="22"/>
      <c r="E83" s="22">
        <f>F84</f>
        <v>430000</v>
      </c>
      <c r="F83" s="22"/>
    </row>
    <row r="84" spans="1:6" ht="12.75">
      <c r="A84" s="10"/>
      <c r="B84" s="10"/>
      <c r="C84" s="18" t="s">
        <v>278</v>
      </c>
      <c r="D84" s="23"/>
      <c r="E84" s="23"/>
      <c r="F84" s="23">
        <v>430000</v>
      </c>
    </row>
    <row r="85" spans="1:6" ht="12.75">
      <c r="A85" s="10"/>
      <c r="B85" s="10"/>
      <c r="C85" s="18" t="s">
        <v>293</v>
      </c>
      <c r="D85" s="23"/>
      <c r="E85" s="23"/>
      <c r="F85" s="23">
        <v>430000</v>
      </c>
    </row>
    <row r="86" spans="1:6" ht="12.75">
      <c r="A86" s="10"/>
      <c r="B86" s="10"/>
      <c r="C86" s="18"/>
      <c r="D86" s="23"/>
      <c r="E86" s="23"/>
      <c r="F86" s="23"/>
    </row>
    <row r="87" spans="1:6" ht="12.75">
      <c r="A87" s="8" t="s">
        <v>204</v>
      </c>
      <c r="B87" s="8"/>
      <c r="C87" s="5" t="s">
        <v>141</v>
      </c>
      <c r="D87" s="22">
        <f>E88</f>
        <v>100000</v>
      </c>
      <c r="E87" s="22"/>
      <c r="F87" s="22"/>
    </row>
    <row r="88" spans="1:6" ht="12.75">
      <c r="A88" s="8"/>
      <c r="B88" s="8" t="s">
        <v>205</v>
      </c>
      <c r="C88" s="5" t="s">
        <v>206</v>
      </c>
      <c r="D88" s="22"/>
      <c r="E88" s="22">
        <f>SUM(F89:F89)</f>
        <v>100000</v>
      </c>
      <c r="F88" s="22"/>
    </row>
    <row r="89" spans="1:6" ht="12.75">
      <c r="A89" s="10"/>
      <c r="B89" s="10"/>
      <c r="C89" s="18" t="s">
        <v>270</v>
      </c>
      <c r="D89" s="23"/>
      <c r="E89" s="23"/>
      <c r="F89" s="23">
        <v>100000</v>
      </c>
    </row>
    <row r="90" spans="1:6" ht="12.75">
      <c r="A90" s="10"/>
      <c r="B90" s="10"/>
      <c r="C90" s="53"/>
      <c r="D90" s="23"/>
      <c r="E90" s="23"/>
      <c r="F90" s="23"/>
    </row>
    <row r="91" spans="1:6" ht="12.75">
      <c r="A91" s="8" t="s">
        <v>207</v>
      </c>
      <c r="B91" s="8"/>
      <c r="C91" s="5" t="s">
        <v>142</v>
      </c>
      <c r="D91" s="22">
        <f>E92+E96+E101+E107+E110+E105</f>
        <v>22564667.08</v>
      </c>
      <c r="E91" s="22"/>
      <c r="F91" s="22"/>
    </row>
    <row r="92" spans="1:6" ht="12.75">
      <c r="A92" s="8"/>
      <c r="B92" s="8" t="s">
        <v>143</v>
      </c>
      <c r="C92" s="5" t="s">
        <v>144</v>
      </c>
      <c r="D92" s="22"/>
      <c r="E92" s="22">
        <f>F93+F95</f>
        <v>10797735</v>
      </c>
      <c r="F92" s="22"/>
    </row>
    <row r="93" spans="1:6" ht="12.75">
      <c r="A93" s="10"/>
      <c r="B93" s="10"/>
      <c r="C93" s="18" t="s">
        <v>278</v>
      </c>
      <c r="D93" s="23"/>
      <c r="E93" s="23"/>
      <c r="F93" s="23">
        <f>10797735-29009-30991</f>
        <v>10737735</v>
      </c>
    </row>
    <row r="94" spans="1:6" ht="12.75">
      <c r="A94" s="10"/>
      <c r="B94" s="10"/>
      <c r="C94" s="53" t="s">
        <v>282</v>
      </c>
      <c r="D94" s="23"/>
      <c r="E94" s="23"/>
      <c r="F94" s="23">
        <v>9067176</v>
      </c>
    </row>
    <row r="95" spans="1:6" ht="12.75">
      <c r="A95" s="10"/>
      <c r="B95" s="10"/>
      <c r="C95" s="53" t="s">
        <v>281</v>
      </c>
      <c r="D95" s="23"/>
      <c r="E95" s="23"/>
      <c r="F95" s="23">
        <f>20000+40000</f>
        <v>60000</v>
      </c>
    </row>
    <row r="96" spans="1:6" ht="12.75">
      <c r="A96" s="8"/>
      <c r="B96" s="8" t="s">
        <v>145</v>
      </c>
      <c r="C96" s="5" t="s">
        <v>34</v>
      </c>
      <c r="D96" s="22"/>
      <c r="E96" s="22">
        <f>F97+F100</f>
        <v>3945886</v>
      </c>
      <c r="F96" s="22"/>
    </row>
    <row r="97" spans="1:6" ht="12.75">
      <c r="A97" s="10"/>
      <c r="B97" s="10"/>
      <c r="C97" s="18" t="s">
        <v>278</v>
      </c>
      <c r="D97" s="23"/>
      <c r="E97" s="23"/>
      <c r="F97" s="23">
        <f>3925886-5000-10000</f>
        <v>3910886</v>
      </c>
    </row>
    <row r="98" spans="1:6" ht="12.75">
      <c r="A98" s="10"/>
      <c r="B98" s="10"/>
      <c r="C98" s="18" t="s">
        <v>282</v>
      </c>
      <c r="D98" s="23"/>
      <c r="E98" s="23"/>
      <c r="F98" s="23">
        <v>2982613</v>
      </c>
    </row>
    <row r="99" spans="1:6" ht="12.75">
      <c r="A99" s="10"/>
      <c r="B99" s="10"/>
      <c r="C99" s="18" t="s">
        <v>279</v>
      </c>
      <c r="D99" s="23"/>
      <c r="E99" s="23"/>
      <c r="F99" s="23">
        <v>323400</v>
      </c>
    </row>
    <row r="100" spans="1:6" ht="12.75">
      <c r="A100" s="10"/>
      <c r="B100" s="10"/>
      <c r="C100" s="53" t="s">
        <v>281</v>
      </c>
      <c r="D100" s="23"/>
      <c r="E100" s="23"/>
      <c r="F100" s="23">
        <v>35000</v>
      </c>
    </row>
    <row r="101" spans="1:6" ht="12.75">
      <c r="A101" s="8"/>
      <c r="B101" s="8" t="s">
        <v>146</v>
      </c>
      <c r="C101" s="5" t="s">
        <v>147</v>
      </c>
      <c r="D101" s="22"/>
      <c r="E101" s="22">
        <f>F102+F104</f>
        <v>7583220.08</v>
      </c>
      <c r="F101" s="22"/>
    </row>
    <row r="102" spans="1:6" ht="12.75">
      <c r="A102" s="10"/>
      <c r="B102" s="10"/>
      <c r="C102" s="18" t="s">
        <v>278</v>
      </c>
      <c r="D102" s="23"/>
      <c r="E102" s="23"/>
      <c r="F102" s="23">
        <f>7321544+60000-20432-30000</f>
        <v>7331112</v>
      </c>
    </row>
    <row r="103" spans="1:6" ht="12.75">
      <c r="A103" s="10"/>
      <c r="B103" s="10"/>
      <c r="C103" s="53" t="s">
        <v>282</v>
      </c>
      <c r="D103" s="23"/>
      <c r="E103" s="23"/>
      <c r="F103" s="23">
        <v>6374496</v>
      </c>
    </row>
    <row r="104" spans="1:6" ht="12.75">
      <c r="A104" s="10"/>
      <c r="B104" s="10"/>
      <c r="C104" s="53" t="s">
        <v>281</v>
      </c>
      <c r="D104" s="23"/>
      <c r="E104" s="23"/>
      <c r="F104" s="23">
        <f>60000+192108.08</f>
        <v>252108.08</v>
      </c>
    </row>
    <row r="105" spans="1:6" ht="12.75">
      <c r="A105" s="8"/>
      <c r="B105" s="8" t="s">
        <v>215</v>
      </c>
      <c r="C105" s="5" t="s">
        <v>216</v>
      </c>
      <c r="D105" s="22"/>
      <c r="E105" s="22">
        <f>F106</f>
        <v>2000</v>
      </c>
      <c r="F105" s="22"/>
    </row>
    <row r="106" spans="1:6" ht="12.75">
      <c r="A106" s="10"/>
      <c r="B106" s="10"/>
      <c r="C106" s="18" t="s">
        <v>280</v>
      </c>
      <c r="D106" s="23"/>
      <c r="E106" s="23"/>
      <c r="F106" s="23">
        <v>2000</v>
      </c>
    </row>
    <row r="107" spans="1:6" ht="12.75">
      <c r="A107" s="8"/>
      <c r="B107" s="8" t="s">
        <v>263</v>
      </c>
      <c r="C107" s="5" t="s">
        <v>264</v>
      </c>
      <c r="D107" s="22"/>
      <c r="E107" s="22">
        <f>F108</f>
        <v>120390</v>
      </c>
      <c r="F107" s="22"/>
    </row>
    <row r="108" spans="1:6" ht="12.75">
      <c r="A108" s="10"/>
      <c r="B108" s="10"/>
      <c r="C108" s="18" t="s">
        <v>278</v>
      </c>
      <c r="D108" s="23"/>
      <c r="E108" s="23"/>
      <c r="F108" s="23">
        <v>120390</v>
      </c>
    </row>
    <row r="109" spans="1:6" ht="12.75">
      <c r="A109" s="10"/>
      <c r="B109" s="10"/>
      <c r="C109" s="53" t="s">
        <v>282</v>
      </c>
      <c r="D109" s="23"/>
      <c r="E109" s="23"/>
      <c r="F109" s="23">
        <v>23870</v>
      </c>
    </row>
    <row r="110" spans="1:6" ht="12.75">
      <c r="A110" s="8"/>
      <c r="B110" s="8" t="s">
        <v>148</v>
      </c>
      <c r="C110" s="5" t="s">
        <v>105</v>
      </c>
      <c r="D110" s="22"/>
      <c r="E110" s="22">
        <f>F111</f>
        <v>115436</v>
      </c>
      <c r="F110" s="22"/>
    </row>
    <row r="111" spans="1:6" ht="12.75">
      <c r="A111" s="10"/>
      <c r="B111" s="10"/>
      <c r="C111" s="18" t="s">
        <v>280</v>
      </c>
      <c r="D111" s="23"/>
      <c r="E111" s="23"/>
      <c r="F111" s="23">
        <v>115436</v>
      </c>
    </row>
    <row r="112" spans="1:6" ht="12.75">
      <c r="A112" s="10"/>
      <c r="B112" s="10"/>
      <c r="C112" s="18"/>
      <c r="D112" s="23"/>
      <c r="E112" s="23"/>
      <c r="F112" s="23"/>
    </row>
    <row r="113" spans="1:6" s="27" customFormat="1" ht="12.75">
      <c r="A113" s="8" t="s">
        <v>210</v>
      </c>
      <c r="B113" s="8"/>
      <c r="C113" s="19" t="s">
        <v>211</v>
      </c>
      <c r="D113" s="22">
        <f>SUM(E114:E120)</f>
        <v>704600</v>
      </c>
      <c r="E113" s="22"/>
      <c r="F113" s="22"/>
    </row>
    <row r="114" spans="1:6" s="27" customFormat="1" ht="12.75">
      <c r="A114" s="8"/>
      <c r="B114" s="8" t="s">
        <v>212</v>
      </c>
      <c r="C114" s="19" t="s">
        <v>44</v>
      </c>
      <c r="D114" s="22"/>
      <c r="E114" s="22">
        <f>SUM(F115+F118)</f>
        <v>520000</v>
      </c>
      <c r="F114" s="22"/>
    </row>
    <row r="115" spans="1:6" ht="12.75">
      <c r="A115" s="10"/>
      <c r="B115" s="10"/>
      <c r="C115" s="18" t="s">
        <v>278</v>
      </c>
      <c r="D115" s="23"/>
      <c r="E115" s="23"/>
      <c r="F115" s="23">
        <v>494250</v>
      </c>
    </row>
    <row r="116" spans="1:6" ht="12.75">
      <c r="A116" s="10"/>
      <c r="B116" s="10"/>
      <c r="C116" s="18" t="s">
        <v>282</v>
      </c>
      <c r="D116" s="23"/>
      <c r="E116" s="23"/>
      <c r="F116" s="23">
        <v>24106</v>
      </c>
    </row>
    <row r="117" spans="1:6" ht="12.75">
      <c r="A117" s="10"/>
      <c r="B117" s="10"/>
      <c r="C117" s="18" t="s">
        <v>279</v>
      </c>
      <c r="D117" s="23"/>
      <c r="E117" s="23"/>
      <c r="F117" s="23">
        <v>32000</v>
      </c>
    </row>
    <row r="118" spans="1:6" ht="12.75">
      <c r="A118" s="10"/>
      <c r="B118" s="10"/>
      <c r="C118" s="53" t="s">
        <v>281</v>
      </c>
      <c r="D118" s="23"/>
      <c r="E118" s="23"/>
      <c r="F118" s="23">
        <v>25750</v>
      </c>
    </row>
    <row r="119" spans="1:6" s="27" customFormat="1" ht="12.75">
      <c r="A119" s="8"/>
      <c r="B119" s="8" t="s">
        <v>333</v>
      </c>
      <c r="C119" s="5" t="s">
        <v>105</v>
      </c>
      <c r="D119" s="22"/>
      <c r="E119" s="22">
        <f>SUM(F120)</f>
        <v>184600</v>
      </c>
      <c r="F119" s="22"/>
    </row>
    <row r="120" spans="1:6" ht="12.75">
      <c r="A120" s="10"/>
      <c r="B120" s="10"/>
      <c r="C120" s="53" t="s">
        <v>334</v>
      </c>
      <c r="D120" s="23"/>
      <c r="E120" s="23"/>
      <c r="F120" s="23">
        <v>184600</v>
      </c>
    </row>
    <row r="121" spans="1:6" ht="12.75">
      <c r="A121" s="10"/>
      <c r="B121" s="10"/>
      <c r="C121" s="18"/>
      <c r="D121" s="23"/>
      <c r="E121" s="23"/>
      <c r="F121" s="23"/>
    </row>
    <row r="122" spans="1:6" ht="12.75">
      <c r="A122" s="8" t="s">
        <v>52</v>
      </c>
      <c r="B122" s="8"/>
      <c r="C122" s="5" t="s">
        <v>54</v>
      </c>
      <c r="D122" s="22">
        <f>SUM(E123:E142)</f>
        <v>11939402</v>
      </c>
      <c r="E122" s="22"/>
      <c r="F122" s="22"/>
    </row>
    <row r="123" spans="1:6" ht="12.75">
      <c r="A123" s="8"/>
      <c r="B123" s="8" t="s">
        <v>53</v>
      </c>
      <c r="C123" s="5" t="s">
        <v>214</v>
      </c>
      <c r="D123" s="22"/>
      <c r="E123" s="22">
        <f>F124</f>
        <v>197000</v>
      </c>
      <c r="F123" s="22"/>
    </row>
    <row r="124" spans="1:6" ht="12.75">
      <c r="A124" s="10"/>
      <c r="B124" s="10"/>
      <c r="C124" s="18" t="s">
        <v>278</v>
      </c>
      <c r="D124" s="23"/>
      <c r="E124" s="23"/>
      <c r="F124" s="23">
        <v>197000</v>
      </c>
    </row>
    <row r="125" spans="1:6" ht="12.75">
      <c r="A125" s="10"/>
      <c r="B125" s="10"/>
      <c r="C125" s="18" t="s">
        <v>279</v>
      </c>
      <c r="D125" s="23"/>
      <c r="E125" s="23"/>
      <c r="F125" s="23">
        <v>120000</v>
      </c>
    </row>
    <row r="126" spans="1:6" s="27" customFormat="1" ht="21">
      <c r="A126" s="8"/>
      <c r="B126" s="8" t="s">
        <v>178</v>
      </c>
      <c r="C126" s="19" t="s">
        <v>179</v>
      </c>
      <c r="D126" s="22"/>
      <c r="E126" s="22">
        <f>SUM(F127)</f>
        <v>6754700</v>
      </c>
      <c r="F126" s="22"/>
    </row>
    <row r="127" spans="1:6" ht="12.75">
      <c r="A127" s="10"/>
      <c r="B127" s="10"/>
      <c r="C127" s="18" t="s">
        <v>278</v>
      </c>
      <c r="D127" s="23"/>
      <c r="E127" s="23"/>
      <c r="F127" s="23">
        <v>6754700</v>
      </c>
    </row>
    <row r="128" spans="1:6" ht="12.75">
      <c r="A128" s="10"/>
      <c r="B128" s="10"/>
      <c r="C128" s="18" t="s">
        <v>282</v>
      </c>
      <c r="D128" s="23"/>
      <c r="E128" s="23"/>
      <c r="F128" s="23">
        <v>107768</v>
      </c>
    </row>
    <row r="129" spans="1:6" ht="31.5">
      <c r="A129" s="10"/>
      <c r="B129" s="8" t="s">
        <v>55</v>
      </c>
      <c r="C129" s="19" t="s">
        <v>296</v>
      </c>
      <c r="D129" s="22"/>
      <c r="E129" s="22">
        <f>F130</f>
        <v>74800</v>
      </c>
      <c r="F129" s="22"/>
    </row>
    <row r="130" spans="1:6" ht="12.75">
      <c r="A130" s="10"/>
      <c r="B130" s="10"/>
      <c r="C130" s="18" t="s">
        <v>280</v>
      </c>
      <c r="D130" s="23"/>
      <c r="E130" s="23"/>
      <c r="F130" s="23">
        <v>74800</v>
      </c>
    </row>
    <row r="131" spans="1:6" ht="21">
      <c r="A131" s="8"/>
      <c r="B131" s="8" t="s">
        <v>56</v>
      </c>
      <c r="C131" s="19" t="s">
        <v>274</v>
      </c>
      <c r="D131" s="22"/>
      <c r="E131" s="22">
        <f>F132</f>
        <v>1330200</v>
      </c>
      <c r="F131" s="22"/>
    </row>
    <row r="132" spans="1:6" ht="12.75">
      <c r="A132" s="10"/>
      <c r="B132" s="10"/>
      <c r="C132" s="18" t="s">
        <v>280</v>
      </c>
      <c r="D132" s="23"/>
      <c r="E132" s="23"/>
      <c r="F132" s="23">
        <f>1378700-48500</f>
        <v>1330200</v>
      </c>
    </row>
    <row r="133" spans="1:6" ht="12.75">
      <c r="A133" s="8"/>
      <c r="B133" s="8" t="s">
        <v>57</v>
      </c>
      <c r="C133" s="5" t="s">
        <v>151</v>
      </c>
      <c r="D133" s="22"/>
      <c r="E133" s="22">
        <f>F134</f>
        <v>2056155</v>
      </c>
      <c r="F133" s="22"/>
    </row>
    <row r="134" spans="1:6" ht="12.75">
      <c r="A134" s="10"/>
      <c r="B134" s="10"/>
      <c r="C134" s="18" t="s">
        <v>280</v>
      </c>
      <c r="D134" s="23"/>
      <c r="E134" s="23"/>
      <c r="F134" s="23">
        <v>2056155</v>
      </c>
    </row>
    <row r="135" spans="1:6" ht="12.75">
      <c r="A135" s="8"/>
      <c r="B135" s="8" t="s">
        <v>58</v>
      </c>
      <c r="C135" s="5" t="s">
        <v>152</v>
      </c>
      <c r="D135" s="22"/>
      <c r="E135" s="22">
        <f>F136</f>
        <v>878167</v>
      </c>
      <c r="F135" s="22"/>
    </row>
    <row r="136" spans="1:6" ht="12.75">
      <c r="A136" s="10"/>
      <c r="B136" s="10"/>
      <c r="C136" s="18" t="s">
        <v>278</v>
      </c>
      <c r="D136" s="23"/>
      <c r="E136" s="23"/>
      <c r="F136" s="23">
        <f>874567+3600</f>
        <v>878167</v>
      </c>
    </row>
    <row r="137" spans="1:6" ht="12.75">
      <c r="A137" s="10"/>
      <c r="B137" s="10"/>
      <c r="C137" s="18" t="s">
        <v>282</v>
      </c>
      <c r="D137" s="23"/>
      <c r="E137" s="23"/>
      <c r="F137" s="23">
        <v>773462</v>
      </c>
    </row>
    <row r="138" spans="1:6" ht="12.75">
      <c r="A138" s="10"/>
      <c r="B138" s="8" t="s">
        <v>59</v>
      </c>
      <c r="C138" s="5" t="s">
        <v>153</v>
      </c>
      <c r="D138" s="22"/>
      <c r="E138" s="22">
        <f>F139</f>
        <v>637380</v>
      </c>
      <c r="F138" s="22"/>
    </row>
    <row r="139" spans="1:6" ht="12.75">
      <c r="A139" s="10"/>
      <c r="B139" s="10"/>
      <c r="C139" s="18" t="s">
        <v>280</v>
      </c>
      <c r="D139" s="23"/>
      <c r="E139" s="23"/>
      <c r="F139" s="23">
        <v>637380</v>
      </c>
    </row>
    <row r="140" spans="1:6" ht="12.75">
      <c r="A140" s="8"/>
      <c r="B140" s="8" t="s">
        <v>60</v>
      </c>
      <c r="C140" s="5" t="s">
        <v>105</v>
      </c>
      <c r="D140" s="22"/>
      <c r="E140" s="22">
        <f>F141</f>
        <v>11000</v>
      </c>
      <c r="F140" s="22"/>
    </row>
    <row r="141" spans="1:6" ht="12.75">
      <c r="A141" s="8"/>
      <c r="B141" s="8"/>
      <c r="C141" s="18" t="s">
        <v>278</v>
      </c>
      <c r="D141" s="23"/>
      <c r="E141" s="23"/>
      <c r="F141" s="23">
        <v>11000</v>
      </c>
    </row>
    <row r="142" spans="1:6" ht="12.75">
      <c r="A142" s="10"/>
      <c r="B142" s="10"/>
      <c r="C142" s="18" t="s">
        <v>279</v>
      </c>
      <c r="D142" s="23"/>
      <c r="E142" s="23"/>
      <c r="F142" s="23">
        <v>11000</v>
      </c>
    </row>
    <row r="143" spans="1:6" ht="12.75">
      <c r="A143" s="10"/>
      <c r="B143" s="10"/>
      <c r="C143" s="53"/>
      <c r="D143" s="23"/>
      <c r="E143" s="23"/>
      <c r="F143" s="23"/>
    </row>
    <row r="144" spans="1:6" ht="12.75">
      <c r="A144" s="8" t="s">
        <v>213</v>
      </c>
      <c r="B144" s="8"/>
      <c r="C144" s="5" t="s">
        <v>292</v>
      </c>
      <c r="D144" s="22">
        <f>E145</f>
        <v>962200</v>
      </c>
      <c r="E144" s="22"/>
      <c r="F144" s="22"/>
    </row>
    <row r="145" spans="1:6" ht="12.75">
      <c r="A145" s="8"/>
      <c r="B145" s="8" t="s">
        <v>149</v>
      </c>
      <c r="C145" s="5" t="s">
        <v>150</v>
      </c>
      <c r="D145" s="22"/>
      <c r="E145" s="22">
        <f>F146+F148</f>
        <v>962200</v>
      </c>
      <c r="F145" s="22"/>
    </row>
    <row r="146" spans="1:6" ht="12.75">
      <c r="A146" s="10"/>
      <c r="B146" s="10"/>
      <c r="C146" s="18" t="s">
        <v>278</v>
      </c>
      <c r="D146" s="23"/>
      <c r="E146" s="23"/>
      <c r="F146" s="23">
        <v>917200</v>
      </c>
    </row>
    <row r="147" spans="1:6" ht="12.75">
      <c r="A147" s="10"/>
      <c r="B147" s="10"/>
      <c r="C147" s="18" t="s">
        <v>282</v>
      </c>
      <c r="D147" s="23"/>
      <c r="E147" s="23"/>
      <c r="F147" s="23">
        <v>711800</v>
      </c>
    </row>
    <row r="148" spans="1:6" ht="12.75">
      <c r="A148" s="10"/>
      <c r="B148" s="10"/>
      <c r="C148" s="18" t="s">
        <v>281</v>
      </c>
      <c r="D148" s="23"/>
      <c r="E148" s="23"/>
      <c r="F148" s="23">
        <v>45000</v>
      </c>
    </row>
    <row r="149" spans="1:6" ht="12.75">
      <c r="A149" s="8"/>
      <c r="B149" s="8"/>
      <c r="C149" s="18"/>
      <c r="D149" s="23"/>
      <c r="E149" s="23"/>
      <c r="F149" s="23"/>
    </row>
    <row r="150" spans="1:6" ht="12.75">
      <c r="A150" s="8" t="s">
        <v>218</v>
      </c>
      <c r="B150" s="8"/>
      <c r="C150" s="5" t="s">
        <v>219</v>
      </c>
      <c r="D150" s="22">
        <f>SUM(E151:E157)</f>
        <v>1402764</v>
      </c>
      <c r="E150" s="22"/>
      <c r="F150" s="22"/>
    </row>
    <row r="151" spans="1:6" ht="12.75">
      <c r="A151" s="8"/>
      <c r="B151" s="8" t="s">
        <v>220</v>
      </c>
      <c r="C151" s="5" t="s">
        <v>221</v>
      </c>
      <c r="D151" s="22"/>
      <c r="E151" s="22">
        <f>F152+F154</f>
        <v>1366964</v>
      </c>
      <c r="F151" s="22"/>
    </row>
    <row r="152" spans="1:6" ht="12.75">
      <c r="A152" s="10"/>
      <c r="B152" s="10"/>
      <c r="C152" s="18" t="s">
        <v>278</v>
      </c>
      <c r="D152" s="23"/>
      <c r="E152" s="23"/>
      <c r="F152" s="23">
        <v>1353964</v>
      </c>
    </row>
    <row r="153" spans="1:6" ht="12.75">
      <c r="A153" s="10"/>
      <c r="B153" s="10"/>
      <c r="C153" s="18" t="s">
        <v>282</v>
      </c>
      <c r="D153" s="23"/>
      <c r="E153" s="23"/>
      <c r="F153" s="23">
        <v>1152391</v>
      </c>
    </row>
    <row r="154" spans="1:6" ht="12.75">
      <c r="A154" s="10"/>
      <c r="B154" s="10"/>
      <c r="C154" s="18" t="s">
        <v>281</v>
      </c>
      <c r="D154" s="23"/>
      <c r="E154" s="23"/>
      <c r="F154" s="23">
        <v>13000</v>
      </c>
    </row>
    <row r="155" spans="1:6" ht="12.75">
      <c r="A155" s="8"/>
      <c r="B155" s="8" t="s">
        <v>222</v>
      </c>
      <c r="C155" s="19" t="s">
        <v>275</v>
      </c>
      <c r="D155" s="22"/>
      <c r="E155" s="22">
        <f>F156</f>
        <v>30400</v>
      </c>
      <c r="F155" s="22"/>
    </row>
    <row r="156" spans="1:6" ht="12.75">
      <c r="A156" s="10"/>
      <c r="B156" s="10"/>
      <c r="C156" s="18" t="s">
        <v>280</v>
      </c>
      <c r="D156" s="23"/>
      <c r="E156" s="23"/>
      <c r="F156" s="23">
        <f>40400-10000</f>
        <v>30400</v>
      </c>
    </row>
    <row r="157" spans="1:6" s="27" customFormat="1" ht="12.75">
      <c r="A157" s="8"/>
      <c r="B157" s="8" t="s">
        <v>12</v>
      </c>
      <c r="C157" s="19" t="s">
        <v>317</v>
      </c>
      <c r="D157" s="22"/>
      <c r="E157" s="22">
        <f>SUM(F158)</f>
        <v>5400</v>
      </c>
      <c r="F157" s="22"/>
    </row>
    <row r="158" spans="1:6" ht="12.75">
      <c r="A158" s="10"/>
      <c r="B158" s="10"/>
      <c r="C158" s="18" t="s">
        <v>280</v>
      </c>
      <c r="D158" s="23"/>
      <c r="E158" s="23"/>
      <c r="F158" s="23">
        <v>5400</v>
      </c>
    </row>
    <row r="159" spans="1:6" ht="12.75">
      <c r="A159" s="10"/>
      <c r="B159" s="10"/>
      <c r="C159" s="18"/>
      <c r="D159" s="23"/>
      <c r="E159" s="23"/>
      <c r="F159" s="23"/>
    </row>
    <row r="160" spans="1:6" ht="12.75">
      <c r="A160" s="8" t="s">
        <v>224</v>
      </c>
      <c r="B160" s="8"/>
      <c r="C160" s="19" t="s">
        <v>154</v>
      </c>
      <c r="D160" s="22">
        <f>E161+E165+E168+E171+E174</f>
        <v>5700124.55</v>
      </c>
      <c r="E160" s="22"/>
      <c r="F160" s="22"/>
    </row>
    <row r="161" spans="1:6" ht="12.75">
      <c r="A161" s="8"/>
      <c r="B161" s="8" t="s">
        <v>155</v>
      </c>
      <c r="C161" s="5" t="s">
        <v>156</v>
      </c>
      <c r="D161" s="22"/>
      <c r="E161" s="22">
        <f>F162+F164</f>
        <v>1325649.15</v>
      </c>
      <c r="F161" s="22"/>
    </row>
    <row r="162" spans="1:6" ht="12.75">
      <c r="A162" s="8"/>
      <c r="B162" s="8"/>
      <c r="C162" s="18" t="s">
        <v>278</v>
      </c>
      <c r="D162" s="23"/>
      <c r="E162" s="23"/>
      <c r="F162" s="23">
        <v>482000</v>
      </c>
    </row>
    <row r="163" spans="1:6" ht="12.75">
      <c r="A163" s="8"/>
      <c r="B163" s="8"/>
      <c r="C163" s="18" t="s">
        <v>279</v>
      </c>
      <c r="D163" s="23"/>
      <c r="E163" s="23"/>
      <c r="F163" s="23">
        <v>482000</v>
      </c>
    </row>
    <row r="164" spans="1:6" ht="12.75">
      <c r="A164" s="10"/>
      <c r="B164" s="10"/>
      <c r="C164" s="53" t="s">
        <v>281</v>
      </c>
      <c r="D164" s="23"/>
      <c r="E164" s="23"/>
      <c r="F164" s="23">
        <f>315000+343649.15+185000</f>
        <v>843649.15</v>
      </c>
    </row>
    <row r="165" spans="1:6" ht="12.75">
      <c r="A165" s="8"/>
      <c r="B165" s="8" t="s">
        <v>225</v>
      </c>
      <c r="C165" s="19" t="s">
        <v>226</v>
      </c>
      <c r="D165" s="22"/>
      <c r="E165" s="22">
        <f>F166</f>
        <v>1489462.4</v>
      </c>
      <c r="F165" s="22"/>
    </row>
    <row r="166" spans="1:6" ht="12.75">
      <c r="A166" s="10"/>
      <c r="B166" s="10"/>
      <c r="C166" s="18" t="s">
        <v>278</v>
      </c>
      <c r="D166" s="23"/>
      <c r="E166" s="23"/>
      <c r="F166" s="23">
        <v>1489462.4</v>
      </c>
    </row>
    <row r="167" spans="1:6" ht="12.75">
      <c r="A167" s="10"/>
      <c r="B167" s="10"/>
      <c r="C167" s="18" t="s">
        <v>282</v>
      </c>
      <c r="D167" s="23"/>
      <c r="E167" s="23"/>
      <c r="F167" s="23">
        <v>1936</v>
      </c>
    </row>
    <row r="168" spans="1:6" ht="12.75">
      <c r="A168" s="8"/>
      <c r="B168" s="8" t="s">
        <v>227</v>
      </c>
      <c r="C168" s="19" t="s">
        <v>228</v>
      </c>
      <c r="D168" s="22"/>
      <c r="E168" s="22">
        <f>F169</f>
        <v>209617</v>
      </c>
      <c r="F168" s="22"/>
    </row>
    <row r="169" spans="1:6" ht="12.75">
      <c r="A169" s="10"/>
      <c r="B169" s="10"/>
      <c r="C169" s="18" t="s">
        <v>278</v>
      </c>
      <c r="D169" s="23"/>
      <c r="E169" s="23"/>
      <c r="F169" s="23">
        <v>209617</v>
      </c>
    </row>
    <row r="170" spans="1:6" ht="12.75">
      <c r="A170" s="10"/>
      <c r="B170" s="10"/>
      <c r="C170" s="18" t="s">
        <v>282</v>
      </c>
      <c r="D170" s="23"/>
      <c r="E170" s="23"/>
      <c r="F170" s="23">
        <v>417</v>
      </c>
    </row>
    <row r="171" spans="1:6" ht="12.75">
      <c r="A171" s="8"/>
      <c r="B171" s="8" t="s">
        <v>157</v>
      </c>
      <c r="C171" s="5" t="s">
        <v>159</v>
      </c>
      <c r="D171" s="22"/>
      <c r="E171" s="22">
        <f>F172+F173</f>
        <v>1367570</v>
      </c>
      <c r="F171" s="22"/>
    </row>
    <row r="172" spans="1:6" ht="12.75">
      <c r="A172" s="10"/>
      <c r="B172" s="10"/>
      <c r="C172" s="18" t="s">
        <v>280</v>
      </c>
      <c r="D172" s="23"/>
      <c r="E172" s="23"/>
      <c r="F172" s="23">
        <v>1181960</v>
      </c>
    </row>
    <row r="173" spans="1:6" ht="12.75">
      <c r="A173" s="10"/>
      <c r="B173" s="10"/>
      <c r="C173" s="53" t="s">
        <v>281</v>
      </c>
      <c r="D173" s="23"/>
      <c r="E173" s="23"/>
      <c r="F173" s="23">
        <f>50610+90000+45000</f>
        <v>185610</v>
      </c>
    </row>
    <row r="174" spans="1:6" ht="12.75">
      <c r="A174" s="8"/>
      <c r="B174" s="8" t="s">
        <v>161</v>
      </c>
      <c r="C174" s="5" t="s">
        <v>105</v>
      </c>
      <c r="D174" s="22"/>
      <c r="E174" s="22">
        <f>F175+F177</f>
        <v>1307826</v>
      </c>
      <c r="F174" s="22"/>
    </row>
    <row r="175" spans="1:6" ht="12.75">
      <c r="A175" s="8"/>
      <c r="B175" s="8"/>
      <c r="C175" s="18" t="s">
        <v>278</v>
      </c>
      <c r="D175" s="23"/>
      <c r="E175" s="23"/>
      <c r="F175" s="23">
        <f>1236826+65000</f>
        <v>1301826</v>
      </c>
    </row>
    <row r="176" spans="1:6" ht="12.75">
      <c r="A176" s="8"/>
      <c r="B176" s="8"/>
      <c r="C176" s="18" t="s">
        <v>282</v>
      </c>
      <c r="D176" s="23"/>
      <c r="E176" s="23"/>
      <c r="F176" s="23">
        <v>646</v>
      </c>
    </row>
    <row r="177" spans="1:6" ht="12.75">
      <c r="A177" s="8"/>
      <c r="B177" s="8"/>
      <c r="C177" s="53" t="s">
        <v>281</v>
      </c>
      <c r="D177" s="23"/>
      <c r="E177" s="23"/>
      <c r="F177" s="23">
        <v>6000</v>
      </c>
    </row>
    <row r="178" spans="1:6" ht="12.75">
      <c r="A178" s="10"/>
      <c r="B178" s="10"/>
      <c r="C178" s="53"/>
      <c r="D178" s="23"/>
      <c r="E178" s="23"/>
      <c r="F178" s="23"/>
    </row>
    <row r="179" spans="1:6" ht="12.75">
      <c r="A179" s="8" t="s">
        <v>162</v>
      </c>
      <c r="B179" s="8"/>
      <c r="C179" s="5" t="s">
        <v>163</v>
      </c>
      <c r="D179" s="22">
        <f>E180+E183+E186</f>
        <v>1771200</v>
      </c>
      <c r="E179" s="22"/>
      <c r="F179" s="22"/>
    </row>
    <row r="180" spans="1:6" ht="12.75">
      <c r="A180" s="8"/>
      <c r="B180" s="8" t="s">
        <v>230</v>
      </c>
      <c r="C180" s="19" t="s">
        <v>231</v>
      </c>
      <c r="D180" s="22"/>
      <c r="E180" s="22">
        <f>F181</f>
        <v>161200</v>
      </c>
      <c r="F180" s="22"/>
    </row>
    <row r="181" spans="1:6" ht="12.75">
      <c r="A181" s="10"/>
      <c r="B181" s="10"/>
      <c r="C181" s="18" t="s">
        <v>278</v>
      </c>
      <c r="D181" s="23"/>
      <c r="E181" s="23"/>
      <c r="F181" s="23">
        <f>171200-10000</f>
        <v>161200</v>
      </c>
    </row>
    <row r="182" spans="1:6" ht="12.75">
      <c r="A182" s="10"/>
      <c r="B182" s="10"/>
      <c r="C182" s="18" t="s">
        <v>279</v>
      </c>
      <c r="D182" s="23"/>
      <c r="E182" s="23"/>
      <c r="F182" s="23">
        <v>40000</v>
      </c>
    </row>
    <row r="183" spans="1:6" ht="12.75">
      <c r="A183" s="8"/>
      <c r="B183" s="8" t="s">
        <v>232</v>
      </c>
      <c r="C183" s="5" t="s">
        <v>276</v>
      </c>
      <c r="D183" s="22"/>
      <c r="E183" s="22">
        <f>F184</f>
        <v>830000</v>
      </c>
      <c r="F183" s="22"/>
    </row>
    <row r="184" spans="1:6" ht="12.75">
      <c r="A184" s="8"/>
      <c r="B184" s="8"/>
      <c r="C184" s="18" t="s">
        <v>278</v>
      </c>
      <c r="D184" s="23"/>
      <c r="E184" s="23"/>
      <c r="F184" s="23">
        <v>830000</v>
      </c>
    </row>
    <row r="185" spans="1:6" ht="12.75">
      <c r="A185" s="8"/>
      <c r="B185" s="8"/>
      <c r="C185" s="18" t="s">
        <v>279</v>
      </c>
      <c r="D185" s="23"/>
      <c r="E185" s="23"/>
      <c r="F185" s="23">
        <v>830000</v>
      </c>
    </row>
    <row r="186" spans="1:6" ht="12.75">
      <c r="A186" s="8"/>
      <c r="B186" s="8" t="s">
        <v>164</v>
      </c>
      <c r="C186" s="19" t="s">
        <v>165</v>
      </c>
      <c r="D186" s="22"/>
      <c r="E186" s="22">
        <f>F187</f>
        <v>780000</v>
      </c>
      <c r="F186" s="22"/>
    </row>
    <row r="187" spans="1:6" ht="12.75">
      <c r="A187" s="10"/>
      <c r="B187" s="10"/>
      <c r="C187" s="18" t="s">
        <v>278</v>
      </c>
      <c r="D187" s="23"/>
      <c r="E187" s="23"/>
      <c r="F187" s="23">
        <v>780000</v>
      </c>
    </row>
    <row r="188" spans="1:6" ht="12.75">
      <c r="A188" s="10"/>
      <c r="B188" s="10"/>
      <c r="C188" s="18" t="s">
        <v>279</v>
      </c>
      <c r="D188" s="23"/>
      <c r="E188" s="23"/>
      <c r="F188" s="23">
        <v>780000</v>
      </c>
    </row>
    <row r="189" spans="1:6" ht="12.75">
      <c r="A189" s="10"/>
      <c r="B189" s="10"/>
      <c r="C189" s="18"/>
      <c r="D189" s="23"/>
      <c r="E189" s="23"/>
      <c r="F189" s="23"/>
    </row>
    <row r="190" spans="1:6" ht="12.75">
      <c r="A190" s="8" t="s">
        <v>234</v>
      </c>
      <c r="B190" s="8"/>
      <c r="C190" s="19" t="s">
        <v>166</v>
      </c>
      <c r="D190" s="22">
        <f>E191+E194+E198</f>
        <v>17808926.97</v>
      </c>
      <c r="E190" s="22"/>
      <c r="F190" s="22"/>
    </row>
    <row r="191" spans="1:6" ht="12.75">
      <c r="A191" s="8"/>
      <c r="B191" s="8" t="s">
        <v>235</v>
      </c>
      <c r="C191" s="19" t="s">
        <v>236</v>
      </c>
      <c r="D191" s="22"/>
      <c r="E191" s="22">
        <f>F192+F193</f>
        <v>10609976.969999999</v>
      </c>
      <c r="F191" s="22"/>
    </row>
    <row r="192" spans="1:6" ht="12.75">
      <c r="A192" s="10"/>
      <c r="B192" s="10"/>
      <c r="C192" s="18" t="s">
        <v>280</v>
      </c>
      <c r="D192" s="23"/>
      <c r="E192" s="23"/>
      <c r="F192" s="23">
        <f>11300+15000</f>
        <v>26300</v>
      </c>
    </row>
    <row r="193" spans="1:6" ht="12.75">
      <c r="A193" s="10"/>
      <c r="B193" s="10"/>
      <c r="C193" s="18" t="s">
        <v>281</v>
      </c>
      <c r="D193" s="23"/>
      <c r="E193" s="23"/>
      <c r="F193" s="23">
        <f>9320000+263465.77+651000+349211.2</f>
        <v>10583676.969999999</v>
      </c>
    </row>
    <row r="194" spans="1:6" ht="12.75">
      <c r="A194" s="8"/>
      <c r="B194" s="8" t="s">
        <v>167</v>
      </c>
      <c r="C194" s="54" t="s">
        <v>168</v>
      </c>
      <c r="D194" s="22"/>
      <c r="E194" s="22">
        <f>F195+F197</f>
        <v>7156450</v>
      </c>
      <c r="F194" s="22"/>
    </row>
    <row r="195" spans="1:6" ht="12.75">
      <c r="A195" s="10"/>
      <c r="B195" s="10"/>
      <c r="C195" s="18" t="s">
        <v>278</v>
      </c>
      <c r="D195" s="23"/>
      <c r="E195" s="23"/>
      <c r="F195" s="23">
        <f>2933300-50000</f>
        <v>2883300</v>
      </c>
    </row>
    <row r="196" spans="1:6" ht="12.75">
      <c r="A196" s="8"/>
      <c r="B196" s="8"/>
      <c r="C196" s="18" t="s">
        <v>282</v>
      </c>
      <c r="D196" s="23"/>
      <c r="E196" s="23"/>
      <c r="F196" s="23">
        <v>1552800</v>
      </c>
    </row>
    <row r="197" spans="1:6" ht="12.75">
      <c r="A197" s="8"/>
      <c r="B197" s="8"/>
      <c r="C197" s="53" t="s">
        <v>281</v>
      </c>
      <c r="D197" s="23"/>
      <c r="E197" s="23"/>
      <c r="F197" s="23">
        <f>4073150+200000</f>
        <v>4273150</v>
      </c>
    </row>
    <row r="198" spans="1:6" ht="12.75">
      <c r="A198" s="8"/>
      <c r="B198" s="8" t="s">
        <v>237</v>
      </c>
      <c r="C198" s="5" t="s">
        <v>277</v>
      </c>
      <c r="D198" s="22"/>
      <c r="E198" s="22">
        <f>F199</f>
        <v>42500</v>
      </c>
      <c r="F198" s="22"/>
    </row>
    <row r="199" spans="1:6" ht="12.75">
      <c r="A199" s="10"/>
      <c r="B199" s="10"/>
      <c r="C199" s="18" t="s">
        <v>278</v>
      </c>
      <c r="D199" s="23"/>
      <c r="E199" s="23"/>
      <c r="F199" s="23">
        <f>29500+13000</f>
        <v>42500</v>
      </c>
    </row>
    <row r="200" spans="1:6" ht="12.75">
      <c r="A200" s="10"/>
      <c r="B200" s="10"/>
      <c r="C200" s="241" t="s">
        <v>335</v>
      </c>
      <c r="D200" s="23"/>
      <c r="E200" s="23"/>
      <c r="F200" s="23">
        <v>2420</v>
      </c>
    </row>
    <row r="201" spans="1:6" ht="12.75">
      <c r="A201" s="10"/>
      <c r="B201" s="10"/>
      <c r="C201" s="53"/>
      <c r="D201" s="23"/>
      <c r="E201" s="23"/>
      <c r="F201" s="23"/>
    </row>
    <row r="202" spans="1:6" ht="12.75">
      <c r="A202" s="53"/>
      <c r="B202" s="53"/>
      <c r="C202" s="5" t="s">
        <v>238</v>
      </c>
      <c r="D202" s="22">
        <f>SUM(D7:D201)</f>
        <v>77046768.05</v>
      </c>
      <c r="E202" s="22">
        <f>SUM(E7:E201)</f>
        <v>77046768.05</v>
      </c>
      <c r="F202" s="23">
        <f>SUM(F9+F12+F16+F20+F22+F26+F28+F30+F34+F38+F40+F44+F46+F48+F52+F55+F57+F59+F61+F66+F69+F73+F75+F76+F80+F84+F89+F93+F95+F97+F100+F102+F104+F106+F108+F111+F115+F118+F120+F124+F127+F130+F132+F134+F136+F139+F141+F146+F148+F152+F154+F156+F158+F162+F173+F164+F166+F169+F172+F175+F177+F181+F184+F187+F192+F193+F195+F197+F199)</f>
        <v>77046768.05</v>
      </c>
    </row>
    <row r="204" ht="12.75">
      <c r="E204" s="164" t="s">
        <v>255</v>
      </c>
    </row>
    <row r="205" ht="12.75">
      <c r="E205" s="164" t="s">
        <v>158</v>
      </c>
    </row>
    <row r="206" ht="12.75">
      <c r="E206" s="164"/>
    </row>
    <row r="207" ht="12.75">
      <c r="E207" s="64" t="s">
        <v>290</v>
      </c>
    </row>
  </sheetData>
  <mergeCells count="3">
    <mergeCell ref="A3:F3"/>
    <mergeCell ref="D4:F4"/>
    <mergeCell ref="D5:F5"/>
  </mergeCells>
  <printOptions horizontalCentered="1"/>
  <pageMargins left="0.3937007874015748" right="0.1968503937007874" top="0.3937007874015748" bottom="0.6692913385826772" header="0.5118110236220472" footer="0.5118110236220472"/>
  <pageSetup firstPageNumber="12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00390625" style="68" customWidth="1"/>
    <col min="2" max="2" width="51.875" style="68" customWidth="1"/>
    <col min="3" max="3" width="16.375" style="68" customWidth="1"/>
    <col min="4" max="4" width="16.125" style="68" customWidth="1"/>
    <col min="5" max="16384" width="9.125" style="68" customWidth="1"/>
  </cols>
  <sheetData>
    <row r="1" spans="3:4" ht="12.75">
      <c r="C1" s="67" t="s">
        <v>375</v>
      </c>
      <c r="D1" s="67"/>
    </row>
    <row r="2" spans="1:4" ht="12.75" customHeight="1">
      <c r="A2" s="168"/>
      <c r="B2" s="169"/>
      <c r="C2" s="67" t="s">
        <v>376</v>
      </c>
      <c r="D2" s="67"/>
    </row>
    <row r="3" spans="1:4" ht="21" customHeight="1">
      <c r="A3" s="264" t="s">
        <v>119</v>
      </c>
      <c r="B3" s="277"/>
      <c r="C3" s="277"/>
      <c r="D3" s="277"/>
    </row>
    <row r="4" spans="1:4" ht="13.5" thickBot="1">
      <c r="A4" s="55"/>
      <c r="B4" s="55"/>
      <c r="C4" s="55"/>
      <c r="D4" s="55"/>
    </row>
    <row r="5" spans="1:4" s="70" customFormat="1" ht="21" customHeight="1" thickBot="1">
      <c r="A5" s="33" t="s">
        <v>245</v>
      </c>
      <c r="B5" s="34" t="s">
        <v>246</v>
      </c>
      <c r="C5" s="170"/>
      <c r="D5" s="171"/>
    </row>
    <row r="6" spans="1:4" s="70" customFormat="1" ht="24.75" customHeight="1" thickBot="1">
      <c r="A6" s="35" t="s">
        <v>85</v>
      </c>
      <c r="B6" s="36" t="s">
        <v>247</v>
      </c>
      <c r="C6" s="278" t="s">
        <v>295</v>
      </c>
      <c r="D6" s="279"/>
    </row>
    <row r="7" spans="1:4" s="70" customFormat="1" ht="12.75">
      <c r="A7" s="37">
        <v>1</v>
      </c>
      <c r="B7" s="38">
        <v>2</v>
      </c>
      <c r="C7" s="275">
        <v>3</v>
      </c>
      <c r="D7" s="276"/>
    </row>
    <row r="8" spans="1:4" s="70" customFormat="1" ht="1.5" customHeight="1">
      <c r="A8" s="37"/>
      <c r="B8" s="38"/>
      <c r="C8" s="146"/>
      <c r="D8" s="172"/>
    </row>
    <row r="9" spans="1:4" s="70" customFormat="1" ht="11.25">
      <c r="A9" s="39" t="s">
        <v>248</v>
      </c>
      <c r="B9" s="40" t="s">
        <v>249</v>
      </c>
      <c r="C9" s="248">
        <f>SUM(D10:D15)</f>
        <v>11840753.37</v>
      </c>
      <c r="D9" s="229"/>
    </row>
    <row r="10" spans="1:4" s="70" customFormat="1" ht="22.5">
      <c r="A10" s="247"/>
      <c r="B10" s="42" t="s">
        <v>336</v>
      </c>
      <c r="C10" s="249"/>
      <c r="D10" s="230">
        <v>180530.37</v>
      </c>
    </row>
    <row r="11" spans="1:4" s="70" customFormat="1" ht="11.25">
      <c r="A11" s="247"/>
      <c r="B11" s="42" t="s">
        <v>337</v>
      </c>
      <c r="C11" s="249"/>
      <c r="D11" s="230">
        <v>192108.08</v>
      </c>
    </row>
    <row r="12" spans="1:4" s="70" customFormat="1" ht="22.5">
      <c r="A12" s="247"/>
      <c r="B12" s="42" t="s">
        <v>338</v>
      </c>
      <c r="C12" s="249"/>
      <c r="D12" s="230">
        <v>343649.15</v>
      </c>
    </row>
    <row r="13" spans="1:4" s="70" customFormat="1" ht="22.5">
      <c r="A13" s="247"/>
      <c r="B13" s="198" t="s">
        <v>339</v>
      </c>
      <c r="C13" s="249"/>
      <c r="D13" s="227">
        <v>3800000</v>
      </c>
    </row>
    <row r="14" spans="1:4" s="70" customFormat="1" ht="22.5">
      <c r="A14" s="245"/>
      <c r="B14" s="242" t="s">
        <v>340</v>
      </c>
      <c r="C14" s="243"/>
      <c r="D14" s="229">
        <f>4910000+651000</f>
        <v>5561000</v>
      </c>
    </row>
    <row r="15" spans="1:4" s="70" customFormat="1" ht="22.5">
      <c r="A15" s="245"/>
      <c r="B15" s="244" t="s">
        <v>341</v>
      </c>
      <c r="C15" s="243"/>
      <c r="D15" s="239">
        <f>1500000+263465.77</f>
        <v>1763465.77</v>
      </c>
    </row>
    <row r="16" spans="1:4" s="255" customFormat="1" ht="11.25">
      <c r="A16" s="232" t="s">
        <v>383</v>
      </c>
      <c r="B16" s="252" t="s">
        <v>384</v>
      </c>
      <c r="C16" s="253">
        <v>1500649.2</v>
      </c>
      <c r="D16" s="254"/>
    </row>
    <row r="17" spans="1:4" s="70" customFormat="1" ht="12" thickBot="1">
      <c r="A17" s="215"/>
      <c r="B17" s="246"/>
      <c r="C17" s="250"/>
      <c r="D17" s="251"/>
    </row>
    <row r="18" spans="1:4" s="70" customFormat="1" ht="11.25">
      <c r="A18" s="173"/>
      <c r="B18" s="44"/>
      <c r="C18" s="44"/>
      <c r="D18" s="174"/>
    </row>
    <row r="19" spans="1:4" s="70" customFormat="1" ht="12" thickBot="1">
      <c r="A19" s="173"/>
      <c r="B19" s="45"/>
      <c r="C19" s="44"/>
      <c r="D19" s="174"/>
    </row>
    <row r="20" spans="1:4" s="70" customFormat="1" ht="23.25" customHeight="1" thickBot="1">
      <c r="A20" s="46" t="s">
        <v>250</v>
      </c>
      <c r="B20" s="47" t="s">
        <v>251</v>
      </c>
      <c r="C20" s="170"/>
      <c r="D20" s="175"/>
    </row>
    <row r="21" spans="1:4" s="70" customFormat="1" ht="24.75" customHeight="1" thickBot="1">
      <c r="A21" s="48" t="s">
        <v>85</v>
      </c>
      <c r="B21" s="36" t="s">
        <v>252</v>
      </c>
      <c r="C21" s="278" t="s">
        <v>295</v>
      </c>
      <c r="D21" s="279"/>
    </row>
    <row r="22" spans="1:4" s="70" customFormat="1" ht="12.75">
      <c r="A22" s="49" t="s">
        <v>175</v>
      </c>
      <c r="B22" s="50">
        <v>2</v>
      </c>
      <c r="C22" s="275">
        <v>3</v>
      </c>
      <c r="D22" s="276"/>
    </row>
    <row r="23" spans="1:4" s="70" customFormat="1" ht="1.5" customHeight="1" thickBot="1">
      <c r="A23" s="232"/>
      <c r="B23" s="233"/>
      <c r="C23" s="234"/>
      <c r="D23" s="235"/>
    </row>
    <row r="24" spans="1:4" s="70" customFormat="1" ht="11.25">
      <c r="A24" s="49" t="s">
        <v>253</v>
      </c>
      <c r="B24" s="236" t="s">
        <v>254</v>
      </c>
      <c r="C24" s="237">
        <f>SUM(D25:D32)</f>
        <v>2103841.58</v>
      </c>
      <c r="D24" s="238"/>
    </row>
    <row r="25" spans="1:4" s="70" customFormat="1" ht="12.75" customHeight="1">
      <c r="A25" s="212"/>
      <c r="B25" s="18" t="s">
        <v>51</v>
      </c>
      <c r="C25" s="211"/>
      <c r="D25" s="239">
        <v>180000</v>
      </c>
    </row>
    <row r="26" spans="1:4" s="70" customFormat="1" ht="21.75" customHeight="1">
      <c r="A26" s="212"/>
      <c r="B26" s="18" t="s">
        <v>49</v>
      </c>
      <c r="C26" s="211"/>
      <c r="D26" s="239">
        <v>166026.4</v>
      </c>
    </row>
    <row r="27" spans="1:4" s="70" customFormat="1" ht="22.5" customHeight="1">
      <c r="A27" s="212"/>
      <c r="B27" s="18" t="s">
        <v>196</v>
      </c>
      <c r="C27" s="211"/>
      <c r="D27" s="239">
        <v>66222</v>
      </c>
    </row>
    <row r="28" spans="1:4" s="70" customFormat="1" ht="22.5">
      <c r="A28" s="212"/>
      <c r="B28" s="18" t="s">
        <v>194</v>
      </c>
      <c r="C28" s="211"/>
      <c r="D28" s="239">
        <v>356000</v>
      </c>
    </row>
    <row r="29" spans="1:4" s="70" customFormat="1" ht="22.5">
      <c r="A29" s="212"/>
      <c r="B29" s="18" t="s">
        <v>48</v>
      </c>
      <c r="C29" s="211"/>
      <c r="D29" s="239">
        <v>324000</v>
      </c>
    </row>
    <row r="30" spans="1:4" s="70" customFormat="1" ht="22.5">
      <c r="A30" s="212"/>
      <c r="B30" s="18" t="s">
        <v>5</v>
      </c>
      <c r="C30" s="211"/>
      <c r="D30" s="239">
        <v>49093.18</v>
      </c>
    </row>
    <row r="31" spans="1:4" s="70" customFormat="1" ht="22.5">
      <c r="A31" s="212"/>
      <c r="B31" s="18" t="s">
        <v>197</v>
      </c>
      <c r="C31" s="211"/>
      <c r="D31" s="239">
        <v>562500</v>
      </c>
    </row>
    <row r="32" spans="1:4" s="70" customFormat="1" ht="23.25" thickBot="1">
      <c r="A32" s="186"/>
      <c r="B32" s="213" t="s">
        <v>195</v>
      </c>
      <c r="C32" s="214"/>
      <c r="D32" s="228">
        <v>400000</v>
      </c>
    </row>
    <row r="35" spans="1:4" s="70" customFormat="1" ht="11.25">
      <c r="A35" s="173"/>
      <c r="B35" s="163"/>
      <c r="C35" s="188"/>
      <c r="D35" s="189"/>
    </row>
    <row r="37" ht="12.75">
      <c r="D37" s="164" t="s">
        <v>255</v>
      </c>
    </row>
    <row r="38" ht="12.75">
      <c r="D38" s="164" t="s">
        <v>158</v>
      </c>
    </row>
    <row r="39" ht="12.75">
      <c r="D39" s="164"/>
    </row>
    <row r="40" ht="12.75">
      <c r="D40" s="64" t="s">
        <v>290</v>
      </c>
    </row>
  </sheetData>
  <mergeCells count="5">
    <mergeCell ref="C22:D22"/>
    <mergeCell ref="A3:D3"/>
    <mergeCell ref="C6:D6"/>
    <mergeCell ref="C7:D7"/>
    <mergeCell ref="C21:D21"/>
  </mergeCells>
  <printOptions horizontalCentered="1"/>
  <pageMargins left="0.3937007874015748" right="0.1968503937007874" top="0.3937007874015748" bottom="0.3937007874015748" header="0.5118110236220472" footer="0.5118110236220472"/>
  <pageSetup firstPageNumber="16" useFirstPageNumber="1"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5.75390625" style="58" customWidth="1"/>
    <col min="4" max="4" width="46.125" style="0" customWidth="1"/>
    <col min="5" max="5" width="12.375" style="0" customWidth="1"/>
    <col min="6" max="6" width="12.875" style="0" customWidth="1"/>
    <col min="7" max="7" width="12.125" style="0" customWidth="1"/>
  </cols>
  <sheetData>
    <row r="1" spans="4:7" ht="12.75">
      <c r="D1" s="1"/>
      <c r="E1" s="2"/>
      <c r="F1" s="30" t="s">
        <v>377</v>
      </c>
      <c r="G1" s="30"/>
    </row>
    <row r="2" spans="1:7" ht="12.75" customHeight="1">
      <c r="A2" s="31"/>
      <c r="B2" s="32"/>
      <c r="C2" s="74"/>
      <c r="D2" s="1"/>
      <c r="E2" s="2"/>
      <c r="F2" s="30" t="s">
        <v>372</v>
      </c>
      <c r="G2" s="30"/>
    </row>
    <row r="3" spans="1:7" ht="15.75">
      <c r="A3" s="298" t="s">
        <v>120</v>
      </c>
      <c r="B3" s="299"/>
      <c r="C3" s="299"/>
      <c r="D3" s="299"/>
      <c r="E3" s="299"/>
      <c r="F3" s="299"/>
      <c r="G3" s="299"/>
    </row>
    <row r="4" spans="1:3" s="24" customFormat="1" ht="15.75" customHeight="1" thickBot="1">
      <c r="A4" s="75" t="s">
        <v>286</v>
      </c>
      <c r="B4" s="25"/>
      <c r="C4" s="63"/>
    </row>
    <row r="5" spans="1:7" s="24" customFormat="1" ht="24.75" customHeight="1" thickBot="1">
      <c r="A5" s="35" t="s">
        <v>271</v>
      </c>
      <c r="B5" s="36" t="s">
        <v>272</v>
      </c>
      <c r="C5" s="71" t="s">
        <v>85</v>
      </c>
      <c r="D5" s="36" t="s">
        <v>287</v>
      </c>
      <c r="E5" s="300" t="s">
        <v>288</v>
      </c>
      <c r="F5" s="301"/>
      <c r="G5" s="302"/>
    </row>
    <row r="6" spans="1:7" s="24" customFormat="1" ht="12.75">
      <c r="A6" s="76">
        <v>1</v>
      </c>
      <c r="B6" s="21">
        <v>2</v>
      </c>
      <c r="C6" s="20">
        <v>3</v>
      </c>
      <c r="D6" s="20">
        <v>4</v>
      </c>
      <c r="E6" s="303">
        <v>5</v>
      </c>
      <c r="F6" s="304"/>
      <c r="G6" s="305"/>
    </row>
    <row r="7" spans="1:7" s="24" customFormat="1" ht="1.5" customHeight="1">
      <c r="A7" s="77"/>
      <c r="B7" s="78"/>
      <c r="C7" s="79"/>
      <c r="D7" s="80"/>
      <c r="E7" s="81"/>
      <c r="F7" s="82"/>
      <c r="G7" s="83"/>
    </row>
    <row r="8" spans="1:7" s="24" customFormat="1" ht="11.25">
      <c r="A8" s="84">
        <v>750</v>
      </c>
      <c r="B8" s="7"/>
      <c r="C8" s="85"/>
      <c r="D8" s="86" t="s">
        <v>107</v>
      </c>
      <c r="E8" s="61">
        <f>F9</f>
        <v>233326</v>
      </c>
      <c r="F8" s="87"/>
      <c r="G8" s="88"/>
    </row>
    <row r="9" spans="1:7" s="24" customFormat="1" ht="11.25">
      <c r="A9" s="84"/>
      <c r="B9" s="7">
        <v>75011</v>
      </c>
      <c r="C9" s="85"/>
      <c r="D9" s="86" t="s">
        <v>109</v>
      </c>
      <c r="E9" s="61"/>
      <c r="F9" s="89">
        <f>G10</f>
        <v>233326</v>
      </c>
      <c r="G9" s="90"/>
    </row>
    <row r="10" spans="1:7" s="24" customFormat="1" ht="33.75">
      <c r="A10" s="91"/>
      <c r="B10" s="92"/>
      <c r="C10" s="93">
        <v>2010</v>
      </c>
      <c r="D10" s="94" t="s">
        <v>110</v>
      </c>
      <c r="E10" s="53"/>
      <c r="F10" s="95"/>
      <c r="G10" s="96">
        <f>218326+15000</f>
        <v>233326</v>
      </c>
    </row>
    <row r="11" spans="1:7" s="24" customFormat="1" ht="11.25">
      <c r="A11" s="91"/>
      <c r="B11" s="92"/>
      <c r="C11" s="93"/>
      <c r="D11" s="94"/>
      <c r="E11" s="53"/>
      <c r="F11" s="95"/>
      <c r="G11" s="96"/>
    </row>
    <row r="12" spans="1:7" s="24" customFormat="1" ht="21.75">
      <c r="A12" s="98">
        <v>751</v>
      </c>
      <c r="B12" s="4"/>
      <c r="C12" s="93"/>
      <c r="D12" s="13" t="s">
        <v>124</v>
      </c>
      <c r="E12" s="99">
        <f>F13</f>
        <v>6476</v>
      </c>
      <c r="F12" s="95"/>
      <c r="G12" s="96"/>
    </row>
    <row r="13" spans="1:7" s="24" customFormat="1" ht="12.75" customHeight="1">
      <c r="A13" s="98"/>
      <c r="B13" s="4">
        <v>75101</v>
      </c>
      <c r="C13" s="93"/>
      <c r="D13" s="97" t="s">
        <v>273</v>
      </c>
      <c r="E13" s="100"/>
      <c r="F13" s="99">
        <f>G14</f>
        <v>6476</v>
      </c>
      <c r="G13" s="96"/>
    </row>
    <row r="14" spans="1:7" s="24" customFormat="1" ht="33.75">
      <c r="A14" s="91"/>
      <c r="B14" s="92"/>
      <c r="C14" s="93">
        <v>2010</v>
      </c>
      <c r="D14" s="94" t="s">
        <v>110</v>
      </c>
      <c r="E14" s="53"/>
      <c r="F14" s="95"/>
      <c r="G14" s="96">
        <v>6476</v>
      </c>
    </row>
    <row r="15" spans="1:7" s="24" customFormat="1" ht="11.25">
      <c r="A15" s="91"/>
      <c r="B15" s="92"/>
      <c r="C15" s="93"/>
      <c r="D15" s="94"/>
      <c r="E15" s="53"/>
      <c r="F15" s="95"/>
      <c r="G15" s="96"/>
    </row>
    <row r="16" spans="1:7" s="24" customFormat="1" ht="11.25">
      <c r="A16" s="98">
        <v>754</v>
      </c>
      <c r="B16" s="4"/>
      <c r="C16" s="93"/>
      <c r="D16" s="13" t="s">
        <v>65</v>
      </c>
      <c r="E16" s="99">
        <f>F17</f>
        <v>7000</v>
      </c>
      <c r="F16" s="95"/>
      <c r="G16" s="96"/>
    </row>
    <row r="17" spans="1:7" s="24" customFormat="1" ht="12.75" customHeight="1">
      <c r="A17" s="98"/>
      <c r="B17" s="4">
        <v>75414</v>
      </c>
      <c r="C17" s="93"/>
      <c r="D17" s="97" t="s">
        <v>192</v>
      </c>
      <c r="E17" s="100"/>
      <c r="F17" s="99">
        <f>G18</f>
        <v>7000</v>
      </c>
      <c r="G17" s="96"/>
    </row>
    <row r="18" spans="1:7" s="24" customFormat="1" ht="33.75">
      <c r="A18" s="91"/>
      <c r="B18" s="92"/>
      <c r="C18" s="93">
        <v>6310</v>
      </c>
      <c r="D18" s="94" t="s">
        <v>63</v>
      </c>
      <c r="E18" s="53"/>
      <c r="F18" s="95"/>
      <c r="G18" s="96">
        <v>7000</v>
      </c>
    </row>
    <row r="19" spans="1:7" s="24" customFormat="1" ht="11.25">
      <c r="A19" s="91"/>
      <c r="B19" s="92"/>
      <c r="C19" s="93"/>
      <c r="D19" s="94"/>
      <c r="E19" s="53"/>
      <c r="F19" s="95"/>
      <c r="G19" s="96"/>
    </row>
    <row r="20" spans="1:7" s="24" customFormat="1" ht="11.25">
      <c r="A20" s="101" t="s">
        <v>52</v>
      </c>
      <c r="B20" s="102"/>
      <c r="C20" s="103"/>
      <c r="D20" s="9" t="s">
        <v>54</v>
      </c>
      <c r="E20" s="61">
        <f>SUM(F21:F28)</f>
        <v>7385900</v>
      </c>
      <c r="F20" s="104"/>
      <c r="G20" s="96"/>
    </row>
    <row r="21" spans="1:7" s="24" customFormat="1" ht="21.75">
      <c r="A21" s="101"/>
      <c r="B21" s="7">
        <v>85212</v>
      </c>
      <c r="C21" s="103"/>
      <c r="D21" s="13" t="s">
        <v>198</v>
      </c>
      <c r="E21" s="61"/>
      <c r="F21" s="216">
        <f>SUM(G22)</f>
        <v>6754700</v>
      </c>
      <c r="G21" s="96"/>
    </row>
    <row r="22" spans="1:7" s="24" customFormat="1" ht="33.75">
      <c r="A22" s="101"/>
      <c r="B22" s="102"/>
      <c r="C22" s="93">
        <v>2010</v>
      </c>
      <c r="D22" s="94" t="s">
        <v>110</v>
      </c>
      <c r="E22" s="61"/>
      <c r="F22" s="104"/>
      <c r="G22" s="96">
        <v>6754700</v>
      </c>
    </row>
    <row r="23" spans="1:7" s="24" customFormat="1" ht="31.5">
      <c r="A23" s="105"/>
      <c r="B23" s="106" t="s">
        <v>55</v>
      </c>
      <c r="C23" s="107"/>
      <c r="D23" s="19" t="s">
        <v>296</v>
      </c>
      <c r="E23" s="108"/>
      <c r="F23" s="41">
        <f>G24</f>
        <v>74800</v>
      </c>
      <c r="G23" s="90"/>
    </row>
    <row r="24" spans="1:7" s="24" customFormat="1" ht="33.75">
      <c r="A24" s="51"/>
      <c r="B24" s="109"/>
      <c r="C24" s="93">
        <v>2010</v>
      </c>
      <c r="D24" s="94" t="s">
        <v>110</v>
      </c>
      <c r="E24" s="62"/>
      <c r="F24" s="72"/>
      <c r="G24" s="96">
        <v>74800</v>
      </c>
    </row>
    <row r="25" spans="1:7" s="24" customFormat="1" ht="21">
      <c r="A25" s="51"/>
      <c r="B25" s="110">
        <v>85214</v>
      </c>
      <c r="C25" s="17"/>
      <c r="D25" s="19" t="s">
        <v>274</v>
      </c>
      <c r="E25" s="41"/>
      <c r="F25" s="41">
        <f>G26</f>
        <v>419600</v>
      </c>
      <c r="G25" s="96"/>
    </row>
    <row r="26" spans="1:7" s="24" customFormat="1" ht="33.75">
      <c r="A26" s="51"/>
      <c r="B26" s="109"/>
      <c r="C26" s="93">
        <v>2010</v>
      </c>
      <c r="D26" s="94" t="s">
        <v>110</v>
      </c>
      <c r="E26" s="62"/>
      <c r="F26" s="61"/>
      <c r="G26" s="96">
        <f>442400-22800</f>
        <v>419600</v>
      </c>
    </row>
    <row r="27" spans="1:7" s="24" customFormat="1" ht="11.25">
      <c r="A27" s="105"/>
      <c r="B27" s="7">
        <v>85228</v>
      </c>
      <c r="C27" s="17"/>
      <c r="D27" s="9" t="s">
        <v>153</v>
      </c>
      <c r="E27" s="111"/>
      <c r="F27" s="61">
        <f>G28</f>
        <v>136800</v>
      </c>
      <c r="G27" s="96"/>
    </row>
    <row r="28" spans="1:7" s="24" customFormat="1" ht="33.75">
      <c r="A28" s="105"/>
      <c r="B28" s="7"/>
      <c r="C28" s="93">
        <v>2010</v>
      </c>
      <c r="D28" s="94" t="s">
        <v>110</v>
      </c>
      <c r="E28" s="111"/>
      <c r="F28" s="62"/>
      <c r="G28" s="96">
        <v>136800</v>
      </c>
    </row>
    <row r="29" spans="1:7" s="24" customFormat="1" ht="11.25">
      <c r="A29" s="152"/>
      <c r="B29" s="153"/>
      <c r="C29" s="154"/>
      <c r="D29" s="147"/>
      <c r="E29" s="147"/>
      <c r="F29" s="155"/>
      <c r="G29" s="43"/>
    </row>
    <row r="30" spans="1:7" s="24" customFormat="1" ht="12" thickBot="1">
      <c r="A30" s="112"/>
      <c r="B30" s="113"/>
      <c r="C30" s="114"/>
      <c r="D30" s="115" t="s">
        <v>169</v>
      </c>
      <c r="E30" s="116">
        <f>SUM(E8:E28)</f>
        <v>7632702</v>
      </c>
      <c r="F30" s="117">
        <f>SUM(F8:F28)</f>
        <v>7632702</v>
      </c>
      <c r="G30" s="118">
        <f>SUM(G8:G28)</f>
        <v>7632702</v>
      </c>
    </row>
    <row r="31" spans="1:7" s="24" customFormat="1" ht="22.5" customHeight="1" thickBot="1">
      <c r="A31" s="75" t="s">
        <v>10</v>
      </c>
      <c r="B31" s="25"/>
      <c r="C31" s="63"/>
      <c r="D31" s="25"/>
      <c r="E31" s="25"/>
      <c r="F31" s="25"/>
      <c r="G31" s="25"/>
    </row>
    <row r="32" spans="1:7" s="24" customFormat="1" ht="24" customHeight="1">
      <c r="A32" s="196" t="s">
        <v>84</v>
      </c>
      <c r="B32" s="197" t="s">
        <v>289</v>
      </c>
      <c r="C32" s="306" t="s">
        <v>252</v>
      </c>
      <c r="D32" s="307"/>
      <c r="E32" s="308" t="s">
        <v>288</v>
      </c>
      <c r="F32" s="306"/>
      <c r="G32" s="309"/>
    </row>
    <row r="33" spans="1:7" s="24" customFormat="1" ht="11.25">
      <c r="A33" s="119">
        <v>1</v>
      </c>
      <c r="B33" s="156">
        <v>2</v>
      </c>
      <c r="C33" s="292">
        <v>3</v>
      </c>
      <c r="D33" s="293"/>
      <c r="E33" s="294">
        <v>4</v>
      </c>
      <c r="F33" s="295"/>
      <c r="G33" s="296"/>
    </row>
    <row r="34" spans="1:7" s="24" customFormat="1" ht="1.5" customHeight="1">
      <c r="A34" s="59"/>
      <c r="B34" s="80"/>
      <c r="C34" s="297"/>
      <c r="D34" s="281"/>
      <c r="E34" s="177"/>
      <c r="F34" s="120"/>
      <c r="G34" s="121"/>
    </row>
    <row r="35" spans="1:7" s="24" customFormat="1" ht="12.75">
      <c r="A35" s="122">
        <v>750</v>
      </c>
      <c r="B35" s="73"/>
      <c r="C35" s="280" t="s">
        <v>107</v>
      </c>
      <c r="D35" s="281"/>
      <c r="E35" s="123">
        <f>F36</f>
        <v>233326</v>
      </c>
      <c r="F35" s="123"/>
      <c r="G35" s="124"/>
    </row>
    <row r="36" spans="1:7" s="24" customFormat="1" ht="12.75">
      <c r="A36" s="122"/>
      <c r="B36" s="73">
        <v>75011</v>
      </c>
      <c r="C36" s="280" t="s">
        <v>109</v>
      </c>
      <c r="D36" s="281"/>
      <c r="E36" s="178"/>
      <c r="F36" s="123">
        <f>G37</f>
        <v>233326</v>
      </c>
      <c r="G36" s="124"/>
    </row>
    <row r="37" spans="1:7" s="24" customFormat="1" ht="12.75">
      <c r="A37" s="59"/>
      <c r="B37" s="80"/>
      <c r="C37" s="282" t="s">
        <v>278</v>
      </c>
      <c r="D37" s="281"/>
      <c r="E37" s="179"/>
      <c r="F37" s="125"/>
      <c r="G37" s="126">
        <f>218326+15000</f>
        <v>233326</v>
      </c>
    </row>
    <row r="38" spans="1:7" s="24" customFormat="1" ht="12.75">
      <c r="A38" s="59"/>
      <c r="B38" s="80"/>
      <c r="C38" s="282" t="s">
        <v>282</v>
      </c>
      <c r="D38" s="281"/>
      <c r="E38" s="179"/>
      <c r="F38" s="125"/>
      <c r="G38" s="126">
        <v>218326</v>
      </c>
    </row>
    <row r="39" spans="1:7" s="24" customFormat="1" ht="12.75">
      <c r="A39" s="127"/>
      <c r="B39" s="80"/>
      <c r="C39" s="283"/>
      <c r="D39" s="284"/>
      <c r="E39" s="179"/>
      <c r="F39" s="125"/>
      <c r="G39" s="126"/>
    </row>
    <row r="40" spans="1:7" s="24" customFormat="1" ht="24.75" customHeight="1">
      <c r="A40" s="98">
        <v>751</v>
      </c>
      <c r="B40" s="157"/>
      <c r="C40" s="287" t="s">
        <v>124</v>
      </c>
      <c r="D40" s="288"/>
      <c r="E40" s="180">
        <f>F41</f>
        <v>6476</v>
      </c>
      <c r="F40" s="129"/>
      <c r="G40" s="124"/>
    </row>
    <row r="41" spans="1:7" s="24" customFormat="1" ht="19.5" customHeight="1">
      <c r="A41" s="59"/>
      <c r="B41" s="158">
        <v>75101</v>
      </c>
      <c r="C41" s="310" t="s">
        <v>273</v>
      </c>
      <c r="D41" s="311"/>
      <c r="E41" s="180"/>
      <c r="F41" s="128">
        <f>G42</f>
        <v>6476</v>
      </c>
      <c r="G41" s="124"/>
    </row>
    <row r="42" spans="1:7" s="24" customFormat="1" ht="12.75">
      <c r="A42" s="16"/>
      <c r="B42" s="5"/>
      <c r="C42" s="282" t="s">
        <v>278</v>
      </c>
      <c r="D42" s="281"/>
      <c r="E42" s="14"/>
      <c r="F42" s="14"/>
      <c r="G42" s="23">
        <v>6476</v>
      </c>
    </row>
    <row r="43" spans="1:7" s="24" customFormat="1" ht="12.75">
      <c r="A43" s="59"/>
      <c r="B43" s="158"/>
      <c r="C43" s="282" t="s">
        <v>282</v>
      </c>
      <c r="D43" s="281"/>
      <c r="E43" s="180"/>
      <c r="F43" s="128"/>
      <c r="G43" s="126">
        <v>542</v>
      </c>
    </row>
    <row r="44" spans="1:7" s="24" customFormat="1" ht="12.75" customHeight="1">
      <c r="A44" s="127"/>
      <c r="B44" s="73"/>
      <c r="C44" s="283"/>
      <c r="D44" s="284"/>
      <c r="E44" s="178"/>
      <c r="F44" s="123"/>
      <c r="G44" s="124"/>
    </row>
    <row r="45" spans="1:7" s="24" customFormat="1" ht="12.75" customHeight="1">
      <c r="A45" s="122">
        <v>754</v>
      </c>
      <c r="B45" s="73"/>
      <c r="C45" s="280" t="s">
        <v>65</v>
      </c>
      <c r="D45" s="281"/>
      <c r="E45" s="41">
        <f>F46</f>
        <v>7000</v>
      </c>
      <c r="F45" s="123"/>
      <c r="G45" s="124"/>
    </row>
    <row r="46" spans="1:7" s="24" customFormat="1" ht="12.75" customHeight="1">
      <c r="A46" s="122"/>
      <c r="B46" s="73">
        <v>75414</v>
      </c>
      <c r="C46" s="280" t="s">
        <v>192</v>
      </c>
      <c r="D46" s="281"/>
      <c r="E46" s="178"/>
      <c r="F46" s="41">
        <f>G47</f>
        <v>7000</v>
      </c>
      <c r="G46" s="124"/>
    </row>
    <row r="47" spans="1:7" s="24" customFormat="1" ht="12.75" customHeight="1">
      <c r="A47" s="59"/>
      <c r="B47" s="80"/>
      <c r="C47" s="282" t="s">
        <v>281</v>
      </c>
      <c r="D47" s="281"/>
      <c r="E47" s="178"/>
      <c r="F47" s="123"/>
      <c r="G47" s="124">
        <v>7000</v>
      </c>
    </row>
    <row r="48" spans="1:7" s="24" customFormat="1" ht="12.75" customHeight="1">
      <c r="A48" s="127"/>
      <c r="B48" s="73"/>
      <c r="C48" s="283"/>
      <c r="D48" s="284"/>
      <c r="E48" s="178"/>
      <c r="F48" s="123"/>
      <c r="G48" s="124"/>
    </row>
    <row r="49" spans="1:7" s="24" customFormat="1" ht="12.75">
      <c r="A49" s="105" t="s">
        <v>52</v>
      </c>
      <c r="B49" s="86"/>
      <c r="C49" s="263" t="s">
        <v>54</v>
      </c>
      <c r="D49" s="286"/>
      <c r="E49" s="41">
        <f>SUM(F50:F58)</f>
        <v>7385900</v>
      </c>
      <c r="F49" s="16"/>
      <c r="G49" s="121"/>
    </row>
    <row r="50" spans="1:7" s="24" customFormat="1" ht="24" customHeight="1">
      <c r="A50" s="105"/>
      <c r="B50" s="86">
        <v>85212</v>
      </c>
      <c r="C50" s="290" t="s">
        <v>198</v>
      </c>
      <c r="D50" s="291"/>
      <c r="E50" s="183"/>
      <c r="F50" s="225">
        <f>SUM(G51)</f>
        <v>6754700</v>
      </c>
      <c r="G50" s="218"/>
    </row>
    <row r="51" spans="1:7" s="24" customFormat="1" ht="11.25" customHeight="1">
      <c r="A51" s="105"/>
      <c r="B51" s="86"/>
      <c r="C51" s="282" t="s">
        <v>278</v>
      </c>
      <c r="D51" s="281"/>
      <c r="E51" s="183"/>
      <c r="F51" s="217"/>
      <c r="G51" s="218">
        <v>6754700</v>
      </c>
    </row>
    <row r="52" spans="1:7" s="24" customFormat="1" ht="11.25" customHeight="1">
      <c r="A52" s="105"/>
      <c r="B52" s="86"/>
      <c r="C52" s="282" t="s">
        <v>282</v>
      </c>
      <c r="D52" s="281"/>
      <c r="E52" s="183"/>
      <c r="F52" s="217"/>
      <c r="G52" s="218">
        <v>107768</v>
      </c>
    </row>
    <row r="53" spans="1:7" s="24" customFormat="1" ht="30.75" customHeight="1">
      <c r="A53" s="105"/>
      <c r="B53" s="159" t="s">
        <v>55</v>
      </c>
      <c r="C53" s="287" t="s">
        <v>296</v>
      </c>
      <c r="D53" s="288"/>
      <c r="E53" s="181"/>
      <c r="F53" s="204">
        <f>G54</f>
        <v>74800</v>
      </c>
      <c r="G53" s="219"/>
    </row>
    <row r="54" spans="1:7" s="24" customFormat="1" ht="12.75">
      <c r="A54" s="51"/>
      <c r="B54" s="160"/>
      <c r="C54" s="282" t="s">
        <v>280</v>
      </c>
      <c r="D54" s="281"/>
      <c r="E54" s="182"/>
      <c r="F54" s="220"/>
      <c r="G54" s="221">
        <v>74800</v>
      </c>
    </row>
    <row r="55" spans="1:7" s="24" customFormat="1" ht="12.75">
      <c r="A55" s="51"/>
      <c r="B55" s="3">
        <v>85214</v>
      </c>
      <c r="C55" s="287" t="s">
        <v>274</v>
      </c>
      <c r="D55" s="289"/>
      <c r="E55" s="183"/>
      <c r="F55" s="204">
        <f>G56</f>
        <v>419600</v>
      </c>
      <c r="G55" s="222"/>
    </row>
    <row r="56" spans="1:7" s="24" customFormat="1" ht="12.75">
      <c r="A56" s="51"/>
      <c r="B56" s="161"/>
      <c r="C56" s="282" t="s">
        <v>280</v>
      </c>
      <c r="D56" s="281"/>
      <c r="E56" s="184"/>
      <c r="F56" s="220"/>
      <c r="G56" s="222">
        <f>442400-22800</f>
        <v>419600</v>
      </c>
    </row>
    <row r="57" spans="1:7" s="24" customFormat="1" ht="12.75">
      <c r="A57" s="105"/>
      <c r="B57" s="73">
        <v>85228</v>
      </c>
      <c r="C57" s="280" t="s">
        <v>153</v>
      </c>
      <c r="D57" s="281"/>
      <c r="E57" s="185"/>
      <c r="F57" s="223">
        <f>SUM(G58)</f>
        <v>136800</v>
      </c>
      <c r="G57" s="221"/>
    </row>
    <row r="58" spans="1:7" s="24" customFormat="1" ht="12.75">
      <c r="A58" s="105"/>
      <c r="B58" s="73"/>
      <c r="C58" s="282" t="s">
        <v>280</v>
      </c>
      <c r="D58" s="281"/>
      <c r="E58" s="185"/>
      <c r="F58" s="224"/>
      <c r="G58" s="221">
        <v>136800</v>
      </c>
    </row>
    <row r="59" spans="1:7" s="24" customFormat="1" ht="12.75">
      <c r="A59" s="59"/>
      <c r="B59" s="80"/>
      <c r="C59" s="282"/>
      <c r="D59" s="285"/>
      <c r="E59" s="62"/>
      <c r="F59" s="224"/>
      <c r="G59" s="218"/>
    </row>
    <row r="60" spans="1:7" s="24" customFormat="1" ht="13.5" thickBot="1">
      <c r="A60" s="130"/>
      <c r="B60" s="162"/>
      <c r="C60" s="261" t="s">
        <v>11</v>
      </c>
      <c r="D60" s="262"/>
      <c r="E60" s="131">
        <f>SUM(E35:E59)</f>
        <v>7632702</v>
      </c>
      <c r="F60" s="131">
        <f>SUM(F35:F59)</f>
        <v>7632702</v>
      </c>
      <c r="G60" s="60">
        <f>G37+G42+G47+G51+G54+G56+G58</f>
        <v>7632702</v>
      </c>
    </row>
    <row r="61" spans="1:7" s="24" customFormat="1" ht="11.25">
      <c r="A61" s="25"/>
      <c r="B61" s="25"/>
      <c r="C61" s="63"/>
      <c r="D61" s="25"/>
      <c r="E61" s="25"/>
      <c r="F61" s="25"/>
      <c r="G61" s="25"/>
    </row>
    <row r="62" spans="1:7" s="24" customFormat="1" ht="12.75">
      <c r="A62" s="25"/>
      <c r="B62" s="25"/>
      <c r="C62" s="63"/>
      <c r="D62" s="25"/>
      <c r="E62" s="63"/>
      <c r="F62" s="149" t="s">
        <v>255</v>
      </c>
      <c r="G62" s="25"/>
    </row>
    <row r="63" spans="1:7" s="24" customFormat="1" ht="12">
      <c r="A63" s="25"/>
      <c r="B63" s="25"/>
      <c r="C63" s="63"/>
      <c r="D63" s="25"/>
      <c r="E63" s="63"/>
      <c r="F63" s="164" t="s">
        <v>158</v>
      </c>
      <c r="G63" s="25"/>
    </row>
    <row r="64" spans="1:7" s="24" customFormat="1" ht="12.75">
      <c r="A64" s="25"/>
      <c r="B64" s="25"/>
      <c r="C64" s="63"/>
      <c r="D64" s="25"/>
      <c r="E64" s="63"/>
      <c r="F64" s="149"/>
      <c r="G64" s="25"/>
    </row>
    <row r="65" spans="1:7" s="24" customFormat="1" ht="13.5">
      <c r="A65" s="25"/>
      <c r="B65" s="25"/>
      <c r="C65" s="63"/>
      <c r="D65" s="25"/>
      <c r="E65" s="132"/>
      <c r="F65" s="165" t="s">
        <v>290</v>
      </c>
      <c r="G65" s="25"/>
    </row>
    <row r="66" ht="12.75">
      <c r="F66" s="193"/>
    </row>
  </sheetData>
  <mergeCells count="34">
    <mergeCell ref="C41:D41"/>
    <mergeCell ref="C42:D42"/>
    <mergeCell ref="C43:D43"/>
    <mergeCell ref="C44:D44"/>
    <mergeCell ref="A3:G3"/>
    <mergeCell ref="E5:G5"/>
    <mergeCell ref="E6:G6"/>
    <mergeCell ref="C32:D32"/>
    <mergeCell ref="E32:G32"/>
    <mergeCell ref="C33:D33"/>
    <mergeCell ref="E33:G33"/>
    <mergeCell ref="C34:D34"/>
    <mergeCell ref="C35:D35"/>
    <mergeCell ref="C36:D36"/>
    <mergeCell ref="C37:D37"/>
    <mergeCell ref="C38:D38"/>
    <mergeCell ref="C40:D40"/>
    <mergeCell ref="C39:D39"/>
    <mergeCell ref="C49:D49"/>
    <mergeCell ref="C53:D53"/>
    <mergeCell ref="C54:D54"/>
    <mergeCell ref="C55:D55"/>
    <mergeCell ref="C50:D50"/>
    <mergeCell ref="C51:D51"/>
    <mergeCell ref="C52:D52"/>
    <mergeCell ref="C56:D56"/>
    <mergeCell ref="C59:D59"/>
    <mergeCell ref="C60:D60"/>
    <mergeCell ref="C58:D58"/>
    <mergeCell ref="C57:D57"/>
    <mergeCell ref="C45:D45"/>
    <mergeCell ref="C46:D46"/>
    <mergeCell ref="C47:D47"/>
    <mergeCell ref="C48:D48"/>
  </mergeCells>
  <printOptions horizontalCentered="1"/>
  <pageMargins left="0.3937007874015748" right="0.1968503937007874" top="0.3937007874015748" bottom="0.5905511811023623" header="0.5118110236220472" footer="0.5118110236220472"/>
  <pageSetup firstPageNumber="17" useFirstPageNumber="1" horizontalDpi="300" verticalDpi="300" orientation="portrait" paperSize="9" r:id="rId1"/>
  <headerFooter alignWithMargins="0">
    <oddFooter>&amp;C&amp;P</oddFooter>
  </headerFooter>
  <rowBreaks count="1" manualBreakCount="1">
    <brk id="41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" sqref="A4:F4"/>
    </sheetView>
  </sheetViews>
  <sheetFormatPr defaultColWidth="9.00390625" defaultRowHeight="12.75"/>
  <cols>
    <col min="1" max="1" width="7.125" style="0" customWidth="1"/>
    <col min="2" max="2" width="6.125" style="0" customWidth="1"/>
    <col min="3" max="3" width="36.25390625" style="0" customWidth="1"/>
    <col min="4" max="4" width="7.75390625" style="0" customWidth="1"/>
    <col min="5" max="5" width="13.875" style="0" customWidth="1"/>
  </cols>
  <sheetData>
    <row r="1" spans="2:6" s="28" customFormat="1" ht="12">
      <c r="B1" s="26"/>
      <c r="C1" s="30"/>
      <c r="D1" s="30"/>
      <c r="E1" s="30" t="s">
        <v>378</v>
      </c>
      <c r="F1" s="30"/>
    </row>
    <row r="2" spans="1:6" s="28" customFormat="1" ht="12.75" customHeight="1">
      <c r="A2" s="26"/>
      <c r="B2" s="26"/>
      <c r="C2" s="30"/>
      <c r="D2" s="30"/>
      <c r="E2" s="30" t="s">
        <v>372</v>
      </c>
      <c r="F2" s="30"/>
    </row>
    <row r="3" spans="1:3" ht="12.75" customHeight="1">
      <c r="A3" s="32"/>
      <c r="B3" s="1"/>
      <c r="C3" s="2"/>
    </row>
    <row r="4" spans="1:6" ht="15.75">
      <c r="A4" s="298" t="s">
        <v>13</v>
      </c>
      <c r="B4" s="271"/>
      <c r="C4" s="271"/>
      <c r="D4" s="271"/>
      <c r="E4" s="271"/>
      <c r="F4" s="271"/>
    </row>
    <row r="5" spans="1:11" ht="15.75">
      <c r="A5" s="298" t="s">
        <v>14</v>
      </c>
      <c r="B5" s="298"/>
      <c r="C5" s="299"/>
      <c r="D5" s="298"/>
      <c r="E5" s="298"/>
      <c r="F5" s="298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206"/>
      <c r="F6" s="1"/>
      <c r="G6" s="1"/>
      <c r="H6" s="1"/>
      <c r="I6" s="1"/>
      <c r="J6" s="1"/>
      <c r="K6" s="1"/>
    </row>
    <row r="7" spans="1:11" s="136" customFormat="1" ht="12.75">
      <c r="A7" s="1"/>
      <c r="B7" s="134" t="s">
        <v>193</v>
      </c>
      <c r="C7" s="27" t="s">
        <v>15</v>
      </c>
      <c r="D7" s="1"/>
      <c r="E7" s="207">
        <f>E9</f>
        <v>40000</v>
      </c>
      <c r="F7" s="1"/>
      <c r="G7" s="1"/>
      <c r="H7" s="1"/>
      <c r="I7" s="1"/>
      <c r="J7" s="1"/>
      <c r="K7" s="1"/>
    </row>
    <row r="8" spans="1:11" s="136" customFormat="1" ht="12.75">
      <c r="A8" s="1"/>
      <c r="B8" s="65"/>
      <c r="C8" s="1" t="s">
        <v>174</v>
      </c>
      <c r="D8" s="1"/>
      <c r="E8" s="206"/>
      <c r="F8" s="1"/>
      <c r="G8" s="1"/>
      <c r="H8" s="1"/>
      <c r="I8" s="1"/>
      <c r="J8" s="1"/>
      <c r="K8" s="1"/>
    </row>
    <row r="9" spans="1:11" s="136" customFormat="1" ht="12.75">
      <c r="A9" s="1"/>
      <c r="B9" s="65" t="s">
        <v>16</v>
      </c>
      <c r="C9" s="1" t="s">
        <v>17</v>
      </c>
      <c r="D9" s="1"/>
      <c r="E9" s="208">
        <v>40000</v>
      </c>
      <c r="F9" s="1"/>
      <c r="G9" s="1"/>
      <c r="H9" s="1"/>
      <c r="I9" s="1"/>
      <c r="J9" s="1"/>
      <c r="K9" s="1"/>
    </row>
    <row r="10" spans="1:11" s="136" customFormat="1" ht="12.75">
      <c r="A10" s="1"/>
      <c r="B10" s="65"/>
      <c r="C10" s="1"/>
      <c r="D10" s="1"/>
      <c r="E10" s="206"/>
      <c r="F10" s="1"/>
      <c r="G10" s="1"/>
      <c r="H10" s="1"/>
      <c r="I10" s="1"/>
      <c r="J10" s="1"/>
      <c r="K10" s="1"/>
    </row>
    <row r="11" spans="1:11" s="136" customFormat="1" ht="12.75">
      <c r="A11" s="1"/>
      <c r="B11" s="65"/>
      <c r="C11" s="1" t="s">
        <v>116</v>
      </c>
      <c r="D11" s="1"/>
      <c r="E11" s="209"/>
      <c r="F11" s="1"/>
      <c r="G11" s="1"/>
      <c r="H11" s="1"/>
      <c r="I11" s="1"/>
      <c r="J11" s="1"/>
      <c r="K11" s="1"/>
    </row>
    <row r="12" spans="1:11" s="136" customFormat="1" ht="12.75">
      <c r="A12" s="1"/>
      <c r="B12" s="65"/>
      <c r="C12" s="1"/>
      <c r="D12" s="1"/>
      <c r="E12" s="206"/>
      <c r="F12" s="1"/>
      <c r="G12" s="1"/>
      <c r="H12" s="1"/>
      <c r="I12" s="1"/>
      <c r="J12" s="1"/>
      <c r="K12" s="1"/>
    </row>
    <row r="13" spans="1:11" s="136" customFormat="1" ht="12.75">
      <c r="A13" s="1"/>
      <c r="B13" s="134" t="s">
        <v>199</v>
      </c>
      <c r="C13" s="138" t="s">
        <v>18</v>
      </c>
      <c r="D13" s="1"/>
      <c r="E13" s="210">
        <f>SUM(E15:E16)</f>
        <v>1610000</v>
      </c>
      <c r="F13" s="1"/>
      <c r="G13" s="1"/>
      <c r="H13" s="1"/>
      <c r="I13" s="1"/>
      <c r="J13" s="1"/>
      <c r="K13" s="1"/>
    </row>
    <row r="14" spans="1:11" s="136" customFormat="1" ht="12.75">
      <c r="A14" s="1"/>
      <c r="B14" s="65"/>
      <c r="C14" s="1" t="s">
        <v>174</v>
      </c>
      <c r="D14" s="1"/>
      <c r="F14" s="1"/>
      <c r="G14" s="1"/>
      <c r="H14" s="1"/>
      <c r="I14" s="1"/>
      <c r="J14" s="1"/>
      <c r="K14" s="1"/>
    </row>
    <row r="15" spans="1:11" s="136" customFormat="1" ht="12.75">
      <c r="A15" s="1"/>
      <c r="B15" s="65" t="s">
        <v>16</v>
      </c>
      <c r="C15" s="1" t="s">
        <v>19</v>
      </c>
      <c r="D15" s="1"/>
      <c r="E15" s="206">
        <v>780000</v>
      </c>
      <c r="F15" s="1"/>
      <c r="G15" s="1"/>
      <c r="H15" s="1"/>
      <c r="I15" s="1"/>
      <c r="J15" s="1"/>
      <c r="K15" s="1"/>
    </row>
    <row r="16" spans="1:11" s="136" customFormat="1" ht="12.75">
      <c r="A16" s="1"/>
      <c r="B16" s="65" t="s">
        <v>20</v>
      </c>
      <c r="C16" s="1" t="s">
        <v>366</v>
      </c>
      <c r="D16" s="1"/>
      <c r="E16" s="208">
        <v>830000</v>
      </c>
      <c r="F16" s="1"/>
      <c r="G16" s="1"/>
      <c r="H16" s="1"/>
      <c r="I16" s="1"/>
      <c r="J16" s="1"/>
      <c r="K16" s="1"/>
    </row>
    <row r="17" spans="1:11" s="136" customFormat="1" ht="38.25">
      <c r="A17" s="1"/>
      <c r="B17" s="65"/>
      <c r="C17" s="257" t="s">
        <v>367</v>
      </c>
      <c r="D17" s="1"/>
      <c r="E17" s="258">
        <v>150000</v>
      </c>
      <c r="F17" s="1"/>
      <c r="G17" s="1"/>
      <c r="H17" s="1"/>
      <c r="I17" s="1"/>
      <c r="J17" s="1"/>
      <c r="K17" s="1"/>
    </row>
    <row r="18" spans="1:11" s="136" customFormat="1" ht="12.75">
      <c r="A18" s="1"/>
      <c r="B18" s="1"/>
      <c r="C18" s="1"/>
      <c r="D18" s="1"/>
      <c r="E18" s="206"/>
      <c r="F18" s="1"/>
      <c r="G18" s="1"/>
      <c r="H18" s="1"/>
      <c r="I18" s="1"/>
      <c r="J18" s="1"/>
      <c r="K18" s="1"/>
    </row>
    <row r="19" spans="1:11" s="136" customFormat="1" ht="12.75">
      <c r="A19" s="1"/>
      <c r="B19" s="134" t="s">
        <v>21</v>
      </c>
      <c r="C19" s="27" t="s">
        <v>239</v>
      </c>
      <c r="D19" s="1"/>
      <c r="E19" s="210">
        <f>E7+E13</f>
        <v>1650000</v>
      </c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64" t="s">
        <v>255</v>
      </c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64" t="s">
        <v>158</v>
      </c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64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64" t="s">
        <v>290</v>
      </c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2">
    <mergeCell ref="A4:F4"/>
    <mergeCell ref="A5:F5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A3" sqref="A3:C3"/>
    </sheetView>
  </sheetViews>
  <sheetFormatPr defaultColWidth="9.00390625" defaultRowHeight="12.75"/>
  <cols>
    <col min="1" max="1" width="7.00390625" style="149" customWidth="1"/>
    <col min="2" max="2" width="68.25390625" style="55" customWidth="1"/>
    <col min="3" max="3" width="3.375" style="151" customWidth="1"/>
    <col min="4" max="4" width="15.00390625" style="55" customWidth="1"/>
    <col min="5" max="5" width="12.75390625" style="55" bestFit="1" customWidth="1"/>
    <col min="6" max="16384" width="9.125" style="55" customWidth="1"/>
  </cols>
  <sheetData>
    <row r="1" spans="2:5" ht="12.75">
      <c r="B1" s="30"/>
      <c r="D1" s="260" t="s">
        <v>379</v>
      </c>
      <c r="E1" s="30"/>
    </row>
    <row r="2" spans="2:5" ht="12.75">
      <c r="B2" s="30"/>
      <c r="D2" s="30" t="s">
        <v>372</v>
      </c>
      <c r="E2" s="30"/>
    </row>
    <row r="3" spans="1:3" ht="15" customHeight="1">
      <c r="A3" s="312" t="s">
        <v>62</v>
      </c>
      <c r="B3" s="313"/>
      <c r="C3" s="313"/>
    </row>
    <row r="4" spans="1:3" ht="15" customHeight="1">
      <c r="A4" s="199"/>
      <c r="B4" s="200"/>
      <c r="C4" s="200"/>
    </row>
    <row r="5" spans="1:5" ht="12.75">
      <c r="A5" s="149">
        <v>1</v>
      </c>
      <c r="B5" s="191" t="s">
        <v>1</v>
      </c>
      <c r="D5" s="201">
        <v>170000</v>
      </c>
      <c r="E5" s="187"/>
    </row>
    <row r="6" spans="1:4" ht="12.75">
      <c r="A6" s="149">
        <v>2</v>
      </c>
      <c r="B6" s="191" t="s">
        <v>325</v>
      </c>
      <c r="D6" s="201">
        <v>50000</v>
      </c>
    </row>
    <row r="7" spans="1:4" ht="12.75">
      <c r="A7" s="149">
        <v>3</v>
      </c>
      <c r="B7" s="191" t="s">
        <v>6</v>
      </c>
      <c r="D7" s="201">
        <v>5000</v>
      </c>
    </row>
    <row r="8" spans="1:4" ht="12.75">
      <c r="A8" s="149">
        <v>4</v>
      </c>
      <c r="B8" s="191" t="s">
        <v>180</v>
      </c>
      <c r="D8" s="201">
        <v>12000</v>
      </c>
    </row>
    <row r="9" spans="1:4" ht="12.75">
      <c r="A9" s="149">
        <v>5</v>
      </c>
      <c r="B9" s="191" t="s">
        <v>365</v>
      </c>
      <c r="D9" s="201">
        <v>150000</v>
      </c>
    </row>
    <row r="10" spans="1:4" ht="12.75">
      <c r="A10" s="149">
        <v>6</v>
      </c>
      <c r="B10" s="191" t="s">
        <v>342</v>
      </c>
      <c r="D10" s="201">
        <f>30530.37+19346</f>
        <v>49876.369999999995</v>
      </c>
    </row>
    <row r="11" spans="1:5" ht="12.75">
      <c r="A11" s="149">
        <v>7</v>
      </c>
      <c r="B11" s="192" t="s">
        <v>43</v>
      </c>
      <c r="D11" s="201">
        <v>340000</v>
      </c>
      <c r="E11" s="187"/>
    </row>
    <row r="12" spans="1:4" ht="12.75">
      <c r="A12" s="149">
        <v>8</v>
      </c>
      <c r="B12" s="192" t="s">
        <v>181</v>
      </c>
      <c r="D12" s="201">
        <v>80000</v>
      </c>
    </row>
    <row r="13" spans="1:4" ht="12.75">
      <c r="A13" s="149">
        <v>9</v>
      </c>
      <c r="B13" s="192" t="s">
        <v>353</v>
      </c>
      <c r="D13" s="201">
        <v>50000</v>
      </c>
    </row>
    <row r="14" spans="1:4" ht="12.75">
      <c r="A14" s="149">
        <v>10</v>
      </c>
      <c r="B14" s="192" t="s">
        <v>45</v>
      </c>
      <c r="D14" s="201">
        <f>50000+30000</f>
        <v>80000</v>
      </c>
    </row>
    <row r="15" spans="1:4" ht="12.75">
      <c r="A15" s="149">
        <v>11</v>
      </c>
      <c r="B15" s="192" t="s">
        <v>329</v>
      </c>
      <c r="D15" s="201">
        <v>50000</v>
      </c>
    </row>
    <row r="16" spans="1:4" ht="12.75">
      <c r="A16" s="149">
        <v>12</v>
      </c>
      <c r="B16" s="192" t="s">
        <v>260</v>
      </c>
      <c r="D16" s="201">
        <v>100000</v>
      </c>
    </row>
    <row r="17" spans="1:4" ht="12.75">
      <c r="A17" s="149">
        <v>13</v>
      </c>
      <c r="B17" s="192" t="s">
        <v>7</v>
      </c>
      <c r="D17" s="201">
        <v>50000</v>
      </c>
    </row>
    <row r="18" spans="1:4" ht="12.75">
      <c r="A18" s="149">
        <v>14</v>
      </c>
      <c r="B18" s="192" t="s">
        <v>182</v>
      </c>
      <c r="D18" s="201">
        <v>500000</v>
      </c>
    </row>
    <row r="19" spans="1:4" ht="12.75">
      <c r="A19" s="149">
        <v>15</v>
      </c>
      <c r="B19" s="192" t="s">
        <v>8</v>
      </c>
      <c r="D19" s="201">
        <v>50000</v>
      </c>
    </row>
    <row r="20" spans="1:4" ht="12.75">
      <c r="A20" s="149">
        <v>16</v>
      </c>
      <c r="B20" s="192" t="s">
        <v>183</v>
      </c>
      <c r="D20" s="201">
        <v>15000</v>
      </c>
    </row>
    <row r="21" spans="1:4" ht="12.75">
      <c r="A21" s="149">
        <v>17</v>
      </c>
      <c r="B21" s="192" t="s">
        <v>9</v>
      </c>
      <c r="D21" s="201">
        <f>50000+20000</f>
        <v>70000</v>
      </c>
    </row>
    <row r="22" spans="1:4" ht="12.75">
      <c r="A22" s="149">
        <v>18</v>
      </c>
      <c r="B22" s="192" t="s">
        <v>117</v>
      </c>
      <c r="D22" s="201">
        <v>40000</v>
      </c>
    </row>
    <row r="23" spans="1:4" ht="12.75">
      <c r="A23" s="149">
        <v>19</v>
      </c>
      <c r="B23" s="192" t="s">
        <v>2</v>
      </c>
      <c r="D23" s="201">
        <v>20000</v>
      </c>
    </row>
    <row r="24" spans="1:4" ht="12.75">
      <c r="A24" s="149">
        <v>20</v>
      </c>
      <c r="B24" s="192" t="s">
        <v>3</v>
      </c>
      <c r="D24" s="201">
        <v>100000</v>
      </c>
    </row>
    <row r="25" spans="1:4" ht="12.75">
      <c r="A25" s="149">
        <v>21</v>
      </c>
      <c r="B25" s="192" t="s">
        <v>297</v>
      </c>
      <c r="D25" s="201">
        <v>25000</v>
      </c>
    </row>
    <row r="26" spans="1:4" ht="12.75">
      <c r="A26" s="149">
        <v>22</v>
      </c>
      <c r="B26" s="192" t="s">
        <v>298</v>
      </c>
      <c r="D26" s="201">
        <v>85000</v>
      </c>
    </row>
    <row r="27" spans="1:4" ht="12.75">
      <c r="A27" s="149">
        <v>23</v>
      </c>
      <c r="B27" s="192" t="s">
        <v>184</v>
      </c>
      <c r="D27" s="201">
        <v>45000</v>
      </c>
    </row>
    <row r="28" spans="1:4" ht="12.75">
      <c r="A28" s="149">
        <v>24</v>
      </c>
      <c r="B28" s="192" t="s">
        <v>299</v>
      </c>
      <c r="D28" s="201">
        <v>50000</v>
      </c>
    </row>
    <row r="29" spans="1:4" ht="12.75">
      <c r="A29" s="149">
        <v>25</v>
      </c>
      <c r="B29" s="192" t="s">
        <v>348</v>
      </c>
      <c r="D29" s="201">
        <v>131926</v>
      </c>
    </row>
    <row r="30" spans="1:4" ht="12.75">
      <c r="A30" s="149">
        <v>26</v>
      </c>
      <c r="B30" s="192" t="s">
        <v>350</v>
      </c>
      <c r="D30" s="201">
        <v>30926</v>
      </c>
    </row>
    <row r="31" spans="1:4" ht="12.75">
      <c r="A31" s="149">
        <v>27</v>
      </c>
      <c r="B31" s="192" t="s">
        <v>351</v>
      </c>
      <c r="D31" s="201">
        <v>56000</v>
      </c>
    </row>
    <row r="32" spans="1:4" ht="12.75">
      <c r="A32" s="149">
        <v>28</v>
      </c>
      <c r="B32" s="192" t="s">
        <v>352</v>
      </c>
      <c r="D32" s="201">
        <v>55000</v>
      </c>
    </row>
    <row r="33" spans="1:4" ht="12.75">
      <c r="A33" s="149">
        <v>29</v>
      </c>
      <c r="B33" s="192" t="s">
        <v>354</v>
      </c>
      <c r="D33" s="201">
        <v>40000</v>
      </c>
    </row>
    <row r="34" spans="1:4" ht="12.75">
      <c r="A34" s="149">
        <v>30</v>
      </c>
      <c r="B34" s="192" t="s">
        <v>355</v>
      </c>
      <c r="D34" s="201">
        <v>50000</v>
      </c>
    </row>
    <row r="35" spans="1:4" ht="12.75">
      <c r="A35" s="149">
        <v>31</v>
      </c>
      <c r="B35" s="192" t="s">
        <v>356</v>
      </c>
      <c r="D35" s="201">
        <v>5000</v>
      </c>
    </row>
    <row r="36" spans="1:4" ht="12.75">
      <c r="A36" s="149">
        <v>32</v>
      </c>
      <c r="B36" s="256" t="s">
        <v>357</v>
      </c>
      <c r="D36" s="187">
        <v>25000</v>
      </c>
    </row>
    <row r="37" spans="1:4" ht="12.75">
      <c r="A37" s="149">
        <v>33</v>
      </c>
      <c r="B37" s="192" t="s">
        <v>358</v>
      </c>
      <c r="D37" s="201">
        <v>50000</v>
      </c>
    </row>
    <row r="38" spans="1:4" ht="12.75">
      <c r="A38" s="149">
        <v>34</v>
      </c>
      <c r="B38" s="191" t="s">
        <v>185</v>
      </c>
      <c r="D38" s="201">
        <f>500800+529800-50000+50000</f>
        <v>1030600</v>
      </c>
    </row>
    <row r="39" spans="1:4" ht="12.75">
      <c r="A39" s="149">
        <v>35</v>
      </c>
      <c r="B39" s="55" t="s">
        <v>233</v>
      </c>
      <c r="D39" s="201">
        <v>94000</v>
      </c>
    </row>
    <row r="40" spans="1:4" ht="12.75">
      <c r="A40" s="149">
        <v>36</v>
      </c>
      <c r="B40" s="55" t="s">
        <v>300</v>
      </c>
      <c r="D40" s="201">
        <v>25000</v>
      </c>
    </row>
    <row r="41" spans="1:4" ht="12.75">
      <c r="A41" s="149">
        <v>37</v>
      </c>
      <c r="B41" s="55" t="s">
        <v>47</v>
      </c>
      <c r="D41" s="201">
        <v>7000</v>
      </c>
    </row>
    <row r="42" spans="1:4" ht="12.75">
      <c r="A42" s="149">
        <v>38</v>
      </c>
      <c r="B42" s="55" t="s">
        <v>208</v>
      </c>
      <c r="D42" s="201">
        <f>20000+40000</f>
        <v>60000</v>
      </c>
    </row>
    <row r="43" spans="1:4" ht="12.75">
      <c r="A43" s="149">
        <v>39</v>
      </c>
      <c r="B43" s="55" t="s">
        <v>301</v>
      </c>
      <c r="D43" s="201">
        <v>35000</v>
      </c>
    </row>
    <row r="44" spans="1:4" ht="12.75">
      <c r="A44" s="149">
        <v>40</v>
      </c>
      <c r="B44" s="191" t="s">
        <v>209</v>
      </c>
      <c r="D44" s="201">
        <v>60000</v>
      </c>
    </row>
    <row r="45" spans="1:4" ht="12.75">
      <c r="A45" s="149">
        <v>41</v>
      </c>
      <c r="B45" s="191" t="s">
        <v>343</v>
      </c>
      <c r="D45" s="201">
        <v>192108.08</v>
      </c>
    </row>
    <row r="46" spans="1:4" ht="12.75">
      <c r="A46" s="149">
        <v>42</v>
      </c>
      <c r="B46" s="191" t="s">
        <v>302</v>
      </c>
      <c r="D46" s="201">
        <v>25750</v>
      </c>
    </row>
    <row r="47" spans="1:4" ht="12.75">
      <c r="A47" s="149">
        <v>43</v>
      </c>
      <c r="B47" s="191" t="s">
        <v>347</v>
      </c>
      <c r="D47" s="201">
        <v>184600</v>
      </c>
    </row>
    <row r="48" spans="1:4" ht="12.75">
      <c r="A48" s="149">
        <v>44</v>
      </c>
      <c r="B48" s="191" t="s">
        <v>303</v>
      </c>
      <c r="D48" s="201">
        <v>45000</v>
      </c>
    </row>
    <row r="49" spans="1:4" ht="12.75">
      <c r="A49" s="149">
        <v>45</v>
      </c>
      <c r="B49" s="191" t="s">
        <v>308</v>
      </c>
      <c r="D49" s="201">
        <v>13000</v>
      </c>
    </row>
    <row r="50" spans="1:5" ht="12.75">
      <c r="A50" s="149">
        <v>46</v>
      </c>
      <c r="B50" s="191" t="s">
        <v>326</v>
      </c>
      <c r="D50" s="201">
        <f>225000+80201.07</f>
        <v>305201.07</v>
      </c>
      <c r="E50" s="187"/>
    </row>
    <row r="51" spans="1:4" ht="12.75">
      <c r="A51" s="149">
        <v>47</v>
      </c>
      <c r="B51" s="191" t="s">
        <v>304</v>
      </c>
      <c r="D51" s="201">
        <v>78000</v>
      </c>
    </row>
    <row r="52" spans="1:4" ht="12.75">
      <c r="A52" s="149">
        <v>48</v>
      </c>
      <c r="B52" s="191" t="s">
        <v>305</v>
      </c>
      <c r="D52" s="201">
        <v>12000</v>
      </c>
    </row>
    <row r="53" spans="1:4" ht="12.75">
      <c r="A53" s="149">
        <v>49</v>
      </c>
      <c r="B53" s="191" t="s">
        <v>344</v>
      </c>
      <c r="D53" s="201">
        <v>44715.39</v>
      </c>
    </row>
    <row r="54" spans="1:4" ht="12.75">
      <c r="A54" s="149">
        <v>50</v>
      </c>
      <c r="B54" s="191" t="s">
        <v>345</v>
      </c>
      <c r="D54" s="201">
        <v>170000</v>
      </c>
    </row>
    <row r="55" spans="1:4" ht="12.75">
      <c r="A55" s="149">
        <v>51</v>
      </c>
      <c r="B55" s="191" t="s">
        <v>346</v>
      </c>
      <c r="D55" s="201">
        <v>48732.69</v>
      </c>
    </row>
    <row r="56" spans="1:4" ht="12.75">
      <c r="A56" s="149">
        <v>52</v>
      </c>
      <c r="B56" s="191" t="s">
        <v>359</v>
      </c>
      <c r="D56" s="201">
        <v>25000</v>
      </c>
    </row>
    <row r="57" spans="1:4" ht="12.75">
      <c r="A57" s="149">
        <v>53</v>
      </c>
      <c r="B57" s="191" t="s">
        <v>360</v>
      </c>
      <c r="D57" s="201">
        <v>50000</v>
      </c>
    </row>
    <row r="58" spans="1:4" ht="12.75">
      <c r="A58" s="149">
        <v>54</v>
      </c>
      <c r="B58" s="191" t="s">
        <v>361</v>
      </c>
      <c r="D58" s="201">
        <v>60000</v>
      </c>
    </row>
    <row r="59" spans="1:4" ht="12.75">
      <c r="A59" s="149">
        <v>55</v>
      </c>
      <c r="B59" s="191" t="s">
        <v>362</v>
      </c>
      <c r="D59" s="201">
        <v>50000</v>
      </c>
    </row>
    <row r="60" spans="1:5" ht="12.75">
      <c r="A60" s="149">
        <v>56</v>
      </c>
      <c r="B60" s="190" t="s">
        <v>42</v>
      </c>
      <c r="D60" s="201">
        <v>20000</v>
      </c>
      <c r="E60" s="187"/>
    </row>
    <row r="61" spans="1:4" ht="12.75">
      <c r="A61" s="149">
        <v>57</v>
      </c>
      <c r="B61" s="190" t="s">
        <v>327</v>
      </c>
      <c r="D61" s="201">
        <v>12870</v>
      </c>
    </row>
    <row r="62" spans="1:5" ht="12.75">
      <c r="A62" s="149">
        <v>58</v>
      </c>
      <c r="B62" s="55" t="s">
        <v>328</v>
      </c>
      <c r="D62" s="201">
        <v>17740</v>
      </c>
      <c r="E62" s="187"/>
    </row>
    <row r="63" spans="1:5" ht="12.75">
      <c r="A63" s="149">
        <v>59</v>
      </c>
      <c r="B63" s="55" t="s">
        <v>349</v>
      </c>
      <c r="D63" s="201">
        <v>90000</v>
      </c>
      <c r="E63" s="187"/>
    </row>
    <row r="64" spans="1:5" ht="12.75">
      <c r="A64" s="149">
        <v>60</v>
      </c>
      <c r="B64" s="55" t="s">
        <v>363</v>
      </c>
      <c r="D64" s="201">
        <v>20000</v>
      </c>
      <c r="E64" s="187"/>
    </row>
    <row r="65" spans="1:5" ht="12.75">
      <c r="A65" s="149">
        <v>61</v>
      </c>
      <c r="B65" s="55" t="s">
        <v>364</v>
      </c>
      <c r="D65" s="201">
        <v>25000</v>
      </c>
      <c r="E65" s="187"/>
    </row>
    <row r="66" spans="1:4" ht="12.75">
      <c r="A66" s="149">
        <v>62</v>
      </c>
      <c r="B66" s="55" t="s">
        <v>229</v>
      </c>
      <c r="D66" s="201">
        <v>6000</v>
      </c>
    </row>
    <row r="67" spans="1:4" ht="12.75">
      <c r="A67" s="149">
        <v>63</v>
      </c>
      <c r="B67" s="55" t="s">
        <v>306</v>
      </c>
      <c r="D67" s="201">
        <v>10000</v>
      </c>
    </row>
    <row r="68" spans="1:4" ht="12.75">
      <c r="A68" s="149">
        <v>64</v>
      </c>
      <c r="B68" s="55" t="s">
        <v>4</v>
      </c>
      <c r="D68" s="201">
        <f>9310000+263465.77+651000+349211.2</f>
        <v>10573676.969999999</v>
      </c>
    </row>
    <row r="69" spans="1:4" ht="12.75">
      <c r="A69" s="149">
        <v>65</v>
      </c>
      <c r="B69" s="55" t="s">
        <v>39</v>
      </c>
      <c r="D69" s="201">
        <v>80000</v>
      </c>
    </row>
    <row r="70" spans="1:4" ht="12.75">
      <c r="A70" s="149">
        <v>66</v>
      </c>
      <c r="B70" s="55" t="s">
        <v>40</v>
      </c>
      <c r="D70" s="201">
        <f>3993150+200000</f>
        <v>4193150</v>
      </c>
    </row>
    <row r="71" spans="1:4" ht="12.75">
      <c r="A71" s="149">
        <v>67</v>
      </c>
      <c r="B71" s="55" t="s">
        <v>307</v>
      </c>
      <c r="D71" s="201">
        <v>1278030</v>
      </c>
    </row>
    <row r="72" spans="1:4" ht="12.75">
      <c r="A72" s="149">
        <v>68</v>
      </c>
      <c r="B72" s="55" t="s">
        <v>319</v>
      </c>
      <c r="D72" s="201">
        <v>430000</v>
      </c>
    </row>
    <row r="73" spans="1:4" ht="12.75">
      <c r="A73" s="149">
        <v>69</v>
      </c>
      <c r="B73" s="55" t="s">
        <v>41</v>
      </c>
      <c r="D73" s="201">
        <f>420000+65000</f>
        <v>485000</v>
      </c>
    </row>
    <row r="74" spans="2:5" ht="12.75">
      <c r="B74" s="203" t="s">
        <v>66</v>
      </c>
      <c r="C74" s="176"/>
      <c r="D74" s="202">
        <f>SUM(D5:D73)</f>
        <v>22487902.57</v>
      </c>
      <c r="E74" s="202"/>
    </row>
    <row r="75" ht="12.75" customHeight="1"/>
    <row r="76" ht="12.75">
      <c r="C76" s="149" t="s">
        <v>255</v>
      </c>
    </row>
    <row r="77" ht="12.75">
      <c r="C77" s="164" t="s">
        <v>158</v>
      </c>
    </row>
    <row r="78" ht="12.75" customHeight="1">
      <c r="C78" s="149"/>
    </row>
    <row r="79" ht="13.5">
      <c r="C79" s="165" t="s">
        <v>290</v>
      </c>
    </row>
  </sheetData>
  <mergeCells count="1">
    <mergeCell ref="A3:C3"/>
  </mergeCells>
  <printOptions horizontalCentered="1"/>
  <pageMargins left="0.3937007874015748" right="0.1968503937007874" top="0.3937007874015748" bottom="0.5905511811023623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2" sqref="D2"/>
    </sheetView>
  </sheetViews>
  <sheetFormatPr defaultColWidth="9.00390625" defaultRowHeight="12.75"/>
  <cols>
    <col min="1" max="1" width="12.875" style="0" customWidth="1"/>
    <col min="2" max="2" width="42.75390625" style="0" customWidth="1"/>
    <col min="3" max="3" width="11.00390625" style="0" customWidth="1"/>
    <col min="4" max="4" width="12.875" style="0" customWidth="1"/>
    <col min="5" max="5" width="13.125" style="0" customWidth="1"/>
  </cols>
  <sheetData>
    <row r="1" spans="1:5" s="28" customFormat="1" ht="12">
      <c r="A1" s="26"/>
      <c r="B1" s="26"/>
      <c r="C1" s="30"/>
      <c r="D1" s="30" t="s">
        <v>380</v>
      </c>
      <c r="E1" s="30"/>
    </row>
    <row r="2" spans="1:5" s="28" customFormat="1" ht="12">
      <c r="A2" s="26"/>
      <c r="B2" s="26"/>
      <c r="C2" s="30"/>
      <c r="D2" s="30" t="s">
        <v>381</v>
      </c>
      <c r="E2" s="30"/>
    </row>
    <row r="3" spans="1:4" ht="12.75">
      <c r="A3" s="1"/>
      <c r="B3" s="1"/>
      <c r="C3" s="1"/>
      <c r="D3" s="1"/>
    </row>
    <row r="4" spans="1:5" ht="21" customHeight="1">
      <c r="A4" s="264" t="s">
        <v>23</v>
      </c>
      <c r="B4" s="314"/>
      <c r="C4" s="314"/>
      <c r="D4" s="314"/>
      <c r="E4" s="29"/>
    </row>
    <row r="5" spans="1:5" ht="21" customHeight="1">
      <c r="A5" s="264" t="s">
        <v>24</v>
      </c>
      <c r="B5" s="314"/>
      <c r="C5" s="314"/>
      <c r="D5" s="314"/>
      <c r="E5" s="29"/>
    </row>
    <row r="6" spans="1:4" ht="12.75">
      <c r="A6" s="1"/>
      <c r="B6" s="1"/>
      <c r="C6" s="1"/>
      <c r="D6" s="1"/>
    </row>
    <row r="7" spans="1:4" s="136" customFormat="1" ht="12.75">
      <c r="A7" s="27" t="s">
        <v>25</v>
      </c>
      <c r="B7" s="27" t="s">
        <v>154</v>
      </c>
      <c r="C7" s="1"/>
      <c r="D7" s="1"/>
    </row>
    <row r="8" spans="1:4" s="136" customFormat="1" ht="12.75">
      <c r="A8" s="27" t="s">
        <v>26</v>
      </c>
      <c r="B8" s="27" t="s">
        <v>27</v>
      </c>
      <c r="C8" s="1"/>
      <c r="D8" s="1"/>
    </row>
    <row r="9" spans="1:4" s="136" customFormat="1" ht="12.75">
      <c r="A9" s="1"/>
      <c r="B9" s="1"/>
      <c r="C9" s="1"/>
      <c r="D9" s="1"/>
    </row>
    <row r="10" spans="1:4" s="136" customFormat="1" ht="12.75">
      <c r="A10" s="2" t="s">
        <v>28</v>
      </c>
      <c r="B10" s="27" t="s">
        <v>309</v>
      </c>
      <c r="C10" s="27"/>
      <c r="D10" s="135">
        <v>345211</v>
      </c>
    </row>
    <row r="11" spans="1:4" s="136" customFormat="1" ht="12.75">
      <c r="A11" s="139"/>
      <c r="B11" s="1"/>
      <c r="C11" s="1"/>
      <c r="D11" s="137"/>
    </row>
    <row r="12" spans="1:4" s="136" customFormat="1" ht="12.75">
      <c r="A12" s="2" t="s">
        <v>29</v>
      </c>
      <c r="B12" s="27" t="s">
        <v>246</v>
      </c>
      <c r="C12" s="27"/>
      <c r="D12" s="135">
        <f>SUM(D14:D14)</f>
        <v>255000</v>
      </c>
    </row>
    <row r="13" spans="1:4" s="136" customFormat="1" ht="12.75">
      <c r="A13" s="2"/>
      <c r="B13" s="140" t="s">
        <v>174</v>
      </c>
      <c r="C13" s="1"/>
      <c r="D13" s="137"/>
    </row>
    <row r="14" spans="1:4" s="136" customFormat="1" ht="38.25">
      <c r="A14" s="141" t="s">
        <v>217</v>
      </c>
      <c r="B14" s="142" t="s">
        <v>30</v>
      </c>
      <c r="C14" s="1"/>
      <c r="D14" s="143">
        <v>255000</v>
      </c>
    </row>
    <row r="15" spans="1:4" s="136" customFormat="1" ht="12.75">
      <c r="A15" s="2"/>
      <c r="B15" s="1"/>
      <c r="C15" s="1"/>
      <c r="D15" s="137"/>
    </row>
    <row r="16" spans="1:4" s="136" customFormat="1" ht="12.75">
      <c r="A16" s="2" t="s">
        <v>31</v>
      </c>
      <c r="B16" s="27" t="s">
        <v>32</v>
      </c>
      <c r="C16" s="27"/>
      <c r="D16" s="135">
        <f>SUM(D18:D23)</f>
        <v>590000</v>
      </c>
    </row>
    <row r="17" spans="1:4" s="136" customFormat="1" ht="12.75">
      <c r="A17" s="2"/>
      <c r="B17" s="140" t="s">
        <v>174</v>
      </c>
      <c r="C17" s="27"/>
      <c r="D17" s="135"/>
    </row>
    <row r="18" spans="1:4" s="136" customFormat="1" ht="25.5">
      <c r="A18" s="141" t="s">
        <v>193</v>
      </c>
      <c r="B18" s="142" t="s">
        <v>320</v>
      </c>
      <c r="C18" s="1"/>
      <c r="D18" s="143">
        <v>25000</v>
      </c>
    </row>
    <row r="19" spans="1:4" s="136" customFormat="1" ht="63.75">
      <c r="A19" s="141" t="s">
        <v>199</v>
      </c>
      <c r="B19" s="142" t="s">
        <v>321</v>
      </c>
      <c r="C19" s="1"/>
      <c r="D19" s="143">
        <v>102000</v>
      </c>
    </row>
    <row r="20" spans="1:4" s="136" customFormat="1" ht="54" customHeight="1">
      <c r="A20" s="141" t="s">
        <v>35</v>
      </c>
      <c r="B20" s="259" t="s">
        <v>368</v>
      </c>
      <c r="C20" s="1"/>
      <c r="D20" s="143">
        <v>403000</v>
      </c>
    </row>
    <row r="21" spans="1:4" s="136" customFormat="1" ht="25.5">
      <c r="A21" s="141" t="s">
        <v>36</v>
      </c>
      <c r="B21" s="142" t="s">
        <v>322</v>
      </c>
      <c r="C21" s="1"/>
      <c r="D21" s="143">
        <v>50000</v>
      </c>
    </row>
    <row r="22" spans="1:4" s="136" customFormat="1" ht="51">
      <c r="A22" s="141" t="s">
        <v>37</v>
      </c>
      <c r="B22" s="142" t="s">
        <v>323</v>
      </c>
      <c r="C22" s="1"/>
      <c r="D22" s="143">
        <v>10000</v>
      </c>
    </row>
    <row r="23" spans="1:4" s="136" customFormat="1" ht="12.75">
      <c r="A23" s="2"/>
      <c r="B23" s="142"/>
      <c r="C23" s="1"/>
      <c r="D23" s="137"/>
    </row>
    <row r="24" spans="1:4" s="136" customFormat="1" ht="12.75">
      <c r="A24" s="2"/>
      <c r="B24" s="1"/>
      <c r="C24" s="1"/>
      <c r="D24" s="137"/>
    </row>
    <row r="25" spans="1:4" s="136" customFormat="1" ht="12.75">
      <c r="A25" s="2" t="s">
        <v>38</v>
      </c>
      <c r="B25" s="27" t="s">
        <v>310</v>
      </c>
      <c r="C25" s="27"/>
      <c r="D25" s="135">
        <f>D10+D12-D16</f>
        <v>10211</v>
      </c>
    </row>
    <row r="26" spans="1:4" ht="12.75">
      <c r="A26" s="144"/>
      <c r="D26" s="145"/>
    </row>
    <row r="27" spans="1:4" ht="12.75">
      <c r="A27" s="144"/>
      <c r="D27" s="164" t="s">
        <v>255</v>
      </c>
    </row>
    <row r="28" spans="1:4" ht="12.75">
      <c r="A28" s="144"/>
      <c r="D28" s="164" t="s">
        <v>158</v>
      </c>
    </row>
    <row r="29" spans="1:4" ht="12.75">
      <c r="A29" s="144"/>
      <c r="D29" s="164"/>
    </row>
    <row r="30" spans="1:4" ht="12.75">
      <c r="A30" s="144"/>
      <c r="D30" s="64" t="s">
        <v>290</v>
      </c>
    </row>
  </sheetData>
  <mergeCells count="2">
    <mergeCell ref="A4:D4"/>
    <mergeCell ref="A5:D5"/>
  </mergeCells>
  <printOptions horizontalCentered="1"/>
  <pageMargins left="0.3937007874015748" right="0.1968503937007874" top="0.3937007874015748" bottom="0.3937007874015748" header="0.5118110236220472" footer="0.5118110236220472"/>
  <pageSetup firstPageNumber="22" useFirstPageNumber="1" horizontalDpi="300" verticalDpi="3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4" sqref="A4:C4"/>
    </sheetView>
  </sheetViews>
  <sheetFormatPr defaultColWidth="9.00390625" defaultRowHeight="12.75"/>
  <cols>
    <col min="1" max="1" width="2.375" style="55" customWidth="1"/>
    <col min="2" max="2" width="51.375" style="55" customWidth="1"/>
    <col min="3" max="3" width="22.375" style="55" customWidth="1"/>
    <col min="4" max="7" width="11.625" style="55" customWidth="1"/>
    <col min="8" max="16384" width="9.125" style="55" customWidth="1"/>
  </cols>
  <sheetData>
    <row r="1" spans="3:6" s="66" customFormat="1" ht="12">
      <c r="C1" s="67" t="s">
        <v>382</v>
      </c>
      <c r="D1" s="67"/>
      <c r="E1" s="67"/>
      <c r="F1" s="67"/>
    </row>
    <row r="2" spans="3:6" s="66" customFormat="1" ht="12">
      <c r="C2" s="67" t="s">
        <v>381</v>
      </c>
      <c r="D2" s="67"/>
      <c r="E2" s="67"/>
      <c r="F2" s="67"/>
    </row>
    <row r="3" ht="18" customHeight="1"/>
    <row r="4" spans="1:6" ht="21" customHeight="1">
      <c r="A4" s="264" t="s">
        <v>121</v>
      </c>
      <c r="B4" s="315"/>
      <c r="C4" s="315"/>
      <c r="D4" s="194"/>
      <c r="E4" s="194"/>
      <c r="F4" s="149"/>
    </row>
    <row r="5" ht="21" customHeight="1">
      <c r="C5" s="69"/>
    </row>
    <row r="6" spans="2:3" s="56" customFormat="1" ht="36" customHeight="1">
      <c r="B6" s="166" t="s">
        <v>284</v>
      </c>
      <c r="C6" s="6" t="s">
        <v>285</v>
      </c>
    </row>
    <row r="7" spans="2:3" s="56" customFormat="1" ht="1.5" customHeight="1">
      <c r="B7" s="195"/>
      <c r="C7" s="6"/>
    </row>
    <row r="8" spans="2:3" s="56" customFormat="1" ht="15.75" customHeight="1">
      <c r="B8" s="5" t="s">
        <v>315</v>
      </c>
      <c r="C8" s="167">
        <v>520000</v>
      </c>
    </row>
    <row r="9" spans="2:3" s="56" customFormat="1" ht="15.75" customHeight="1">
      <c r="B9" s="5" t="s">
        <v>316</v>
      </c>
      <c r="C9" s="167">
        <v>526000</v>
      </c>
    </row>
    <row r="11" ht="12.75">
      <c r="C11" s="164" t="s">
        <v>255</v>
      </c>
    </row>
    <row r="12" ht="12.75">
      <c r="C12" s="164" t="s">
        <v>158</v>
      </c>
    </row>
    <row r="13" ht="12.75">
      <c r="C13" s="164"/>
    </row>
    <row r="14" ht="12.75">
      <c r="C14" s="64" t="s">
        <v>290</v>
      </c>
    </row>
  </sheetData>
  <mergeCells count="1">
    <mergeCell ref="A4:C4"/>
  </mergeCells>
  <printOptions horizontalCentered="1"/>
  <pageMargins left="0.5905511811023623" right="0.7874015748031497" top="0.7874015748031497" bottom="0.3937007874015748" header="0.5118110236220472" footer="0.5118110236220472"/>
  <pageSetup firstPageNumber="23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UM w Sanoku</cp:lastModifiedBy>
  <cp:lastPrinted>2005-03-10T11:08:19Z</cp:lastPrinted>
  <dcterms:created xsi:type="dcterms:W3CDTF">2002-07-18T06:46:50Z</dcterms:created>
  <dcterms:modified xsi:type="dcterms:W3CDTF">2004-08-18T13:09:18Z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