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85" windowHeight="1149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'Arkusz1'!$A$5:$Z$42</definedName>
  </definedNames>
  <calcPr fullCalcOnLoad="1" fullPrecision="0"/>
</workbook>
</file>

<file path=xl/sharedStrings.xml><?xml version="1.0" encoding="utf-8"?>
<sst xmlns="http://schemas.openxmlformats.org/spreadsheetml/2006/main" count="79" uniqueCount="53">
  <si>
    <t>Wyszczególnienie Kontraktów</t>
  </si>
  <si>
    <t>L.p.</t>
  </si>
  <si>
    <t>1.</t>
  </si>
  <si>
    <t>Kontrakt W1</t>
  </si>
  <si>
    <t xml:space="preserve">2. </t>
  </si>
  <si>
    <t xml:space="preserve">Kontrakt W2 </t>
  </si>
  <si>
    <t>3.</t>
  </si>
  <si>
    <t>3.1.</t>
  </si>
  <si>
    <t>3.2.</t>
  </si>
  <si>
    <t>Zadanie 1</t>
  </si>
  <si>
    <t>Zadanie 2</t>
  </si>
  <si>
    <t>Budowa dwukomorowego zbiornika wyrównawczego z magistralą wodociągową i sieciami przesyłowymi - spinającymi</t>
  </si>
  <si>
    <t xml:space="preserve"> "Przebudowa Oczyszczalni Ścieków w Trepczy"</t>
  </si>
  <si>
    <t xml:space="preserve">Nazwa </t>
  </si>
  <si>
    <t>Wydatki poniesione w latach 2007-2010</t>
  </si>
  <si>
    <t>Nakłady poniesione / planowane</t>
  </si>
  <si>
    <t>SPGK Sp. z o.o.</t>
  </si>
  <si>
    <t>"Roboty budowlane związane z wykonaniem zewnętrznej sieci kanalizacji sanitarnej zlokalizowanej w Zespole Zabudowy Wielorodzinnej pn. „Osiedle nad Stawami” w Sanoku"</t>
  </si>
  <si>
    <t>"Przebudowa Stacji Uzdatniania Wody w Trepczy, budowa sieci wodociągowej i zbiornika wyrównawczego"</t>
  </si>
  <si>
    <t>4.</t>
  </si>
  <si>
    <t>Kontrakty budowlane</t>
  </si>
  <si>
    <t>Kontraktu usługowe</t>
  </si>
  <si>
    <t>Umowa Nr ZS-02/2007</t>
  </si>
  <si>
    <t>Wykonanie usług doradczych w zakresie opracowania strategii ubiegania się o dofinansowanie z Funduszu Spójności w latach 2007-2013 dla aglomeracji sanockiej wraz z opracowaniem odpowiedniej dokumentacji</t>
  </si>
  <si>
    <t>5.</t>
  </si>
  <si>
    <t>U1</t>
  </si>
  <si>
    <t>U2</t>
  </si>
  <si>
    <t>6.</t>
  </si>
  <si>
    <t>Wykonanie dokumentacji projektowej i przetargowej dla zadania pn. „Modernizacja i rozbudowa Oczyszczalni Ścieków w Sanoku”</t>
  </si>
  <si>
    <t>Wykonanie dokumentacji projektowej i przetargowej dla zadania pn. „Modernizacja i rozbudowa Stacji Uzdatniania Wody w Sanoku – Trepcza wraz z sieciami wodociągowymi i zbiornikiem wyrównawczym”</t>
  </si>
  <si>
    <t>7.</t>
  </si>
  <si>
    <t>U3</t>
  </si>
  <si>
    <t>Usługi Inżyniera dla zadań budowlanych objętych projektem "Poprawa gospodarki wodno - ściekowej w aglomeracji Sanok"</t>
  </si>
  <si>
    <t>8.</t>
  </si>
  <si>
    <t>9.</t>
  </si>
  <si>
    <t>U5</t>
  </si>
  <si>
    <t>Pomoc techniczna dla Jednostki Realizującej Projekt: "Poprawa gospodarki wodno - ściekowej w aglomeracji Sanok" - wsparcie w zarządzaniu i realizacji projektu</t>
  </si>
  <si>
    <t>10.</t>
  </si>
  <si>
    <t>Koszty Jednostki Realizującej Projekt</t>
  </si>
  <si>
    <t>Rezerwa na nieprzewidziane wydatki</t>
  </si>
  <si>
    <t>SUMA</t>
  </si>
  <si>
    <t>Kontrakt W3 w tym:</t>
  </si>
  <si>
    <t>OGÓŁEM</t>
  </si>
  <si>
    <t>obligacje przychodowe</t>
  </si>
  <si>
    <t>Żródła finansowania</t>
  </si>
  <si>
    <t>Razem</t>
  </si>
  <si>
    <t>SPGK Sp. z o.o. - środki własne</t>
  </si>
  <si>
    <r>
      <rPr>
        <b/>
        <i/>
        <sz val="10"/>
        <color indexed="8"/>
        <rFont val="Czcionka tekstu podstawowego"/>
        <family val="0"/>
      </rPr>
      <t>Fundusz Spójności</t>
    </r>
    <r>
      <rPr>
        <b/>
        <sz val="10"/>
        <color indexed="8"/>
        <rFont val="Czcionka tekstu podstawowego"/>
        <family val="0"/>
      </rPr>
      <t xml:space="preserve">  Unia Europejska</t>
    </r>
  </si>
  <si>
    <t>środki własne</t>
  </si>
  <si>
    <t>Nakłady inwestycyjne oraz harmonogram rzeczowy zadań ujętych w "Wieloletnim planie rozwoju i modernizacji urządzeń wodociągowych i urządzeń kanalizacyjnych będących w posiadaniu SPGK Spółka z o.o. w Sanoku na lata 2011 -2014".</t>
  </si>
  <si>
    <t>Zadanie inwestycyjne pn. "Poprawa gospodarki wodno-ściekowej w aglomeracji Sanok".</t>
  </si>
  <si>
    <t>"Przebudowa Stacji Uzdatniania Wody w Trepczy</t>
  </si>
  <si>
    <t>Tabela 1.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</si>
</sst>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i/>
      <u val="single"/>
      <sz val="10"/>
      <color indexed="8"/>
      <name val="Czcionka tekstu podstawowego"/>
      <family val="2"/>
    </font>
    <font>
      <i/>
      <sz val="10"/>
      <color indexed="8"/>
      <name val="Czcionka tekstu podstawowego"/>
      <family val="2"/>
    </font>
    <font>
      <b/>
      <u val="single"/>
      <sz val="10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i/>
      <u val="single"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i/>
      <u val="single"/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b/>
      <i/>
      <sz val="10"/>
      <color theme="1"/>
      <name val="Czcionka tekstu podstawowego"/>
      <family val="2"/>
    </font>
    <font>
      <i/>
      <sz val="10"/>
      <color theme="1"/>
      <name val="Czcionka tekstu podstawowego"/>
      <family val="2"/>
    </font>
    <font>
      <b/>
      <u val="single"/>
      <sz val="10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sz val="9"/>
      <color theme="1"/>
      <name val="Czcionka tekstu podstawowego"/>
      <family val="2"/>
    </font>
    <font>
      <i/>
      <u val="single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medium"/>
      <right style="thin"/>
      <top style="dashDotDot"/>
      <bottom>
        <color indexed="63"/>
      </bottom>
    </border>
    <border>
      <left style="thin"/>
      <right style="thin"/>
      <top style="dashDotDot"/>
      <bottom>
        <color indexed="63"/>
      </bottom>
    </border>
    <border>
      <left style="thin"/>
      <right style="medium"/>
      <top style="dashDotDot"/>
      <bottom>
        <color indexed="63"/>
      </bottom>
    </border>
    <border>
      <left style="medium"/>
      <right style="medium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medium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dashDotDot"/>
    </border>
    <border>
      <left style="thin"/>
      <right style="medium"/>
      <top>
        <color indexed="63"/>
      </top>
      <bottom style="dashDotDot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ck"/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 style="dashDotDot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ashDotDot"/>
    </border>
    <border>
      <left style="medium"/>
      <right style="thick"/>
      <top style="dashed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 style="thin"/>
      <right>
        <color indexed="63"/>
      </right>
      <top>
        <color indexed="63"/>
      </top>
      <bottom style="dashDotDot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ck"/>
    </border>
    <border>
      <left style="medium"/>
      <right style="medium"/>
      <top style="thin"/>
      <bottom style="dash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ck"/>
    </border>
    <border>
      <left style="thick"/>
      <right style="medium"/>
      <top style="dashDotDot"/>
      <bottom>
        <color indexed="63"/>
      </bottom>
    </border>
    <border>
      <left style="medium"/>
      <right style="thick"/>
      <top style="dashDotDot"/>
      <bottom>
        <color indexed="63"/>
      </bottom>
    </border>
    <border>
      <left style="thick"/>
      <right style="medium"/>
      <top>
        <color indexed="63"/>
      </top>
      <bottom style="dashDotDot"/>
    </border>
    <border>
      <left style="thick"/>
      <right style="medium"/>
      <top style="thin"/>
      <bottom style="dashed"/>
    </border>
    <border>
      <left style="medium"/>
      <right style="thick"/>
      <top style="thin"/>
      <bottom style="dashed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ck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DotDot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4" fontId="45" fillId="0" borderId="15" xfId="0" applyNumberFormat="1" applyFont="1" applyBorder="1" applyAlignment="1">
      <alignment/>
    </xf>
    <xf numFmtId="4" fontId="43" fillId="0" borderId="16" xfId="0" applyNumberFormat="1" applyFont="1" applyBorder="1" applyAlignment="1">
      <alignment/>
    </xf>
    <xf numFmtId="4" fontId="43" fillId="0" borderId="17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0" fontId="43" fillId="0" borderId="18" xfId="0" applyFont="1" applyBorder="1" applyAlignment="1">
      <alignment vertical="top"/>
    </xf>
    <xf numFmtId="0" fontId="43" fillId="0" borderId="19" xfId="0" applyFont="1" applyBorder="1" applyAlignment="1">
      <alignment vertical="top"/>
    </xf>
    <xf numFmtId="4" fontId="43" fillId="0" borderId="11" xfId="0" applyNumberFormat="1" applyFont="1" applyBorder="1" applyAlignment="1">
      <alignment horizontal="right"/>
    </xf>
    <xf numFmtId="4" fontId="45" fillId="0" borderId="15" xfId="0" applyNumberFormat="1" applyFont="1" applyBorder="1" applyAlignment="1">
      <alignment horizontal="right"/>
    </xf>
    <xf numFmtId="4" fontId="43" fillId="0" borderId="16" xfId="0" applyNumberFormat="1" applyFont="1" applyBorder="1" applyAlignment="1">
      <alignment horizontal="right"/>
    </xf>
    <xf numFmtId="4" fontId="43" fillId="0" borderId="17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3" fillId="0" borderId="20" xfId="0" applyFont="1" applyBorder="1" applyAlignment="1">
      <alignment horizontal="right"/>
    </xf>
    <xf numFmtId="0" fontId="43" fillId="0" borderId="21" xfId="0" applyFont="1" applyBorder="1" applyAlignment="1">
      <alignment/>
    </xf>
    <xf numFmtId="4" fontId="46" fillId="0" borderId="22" xfId="0" applyNumberFormat="1" applyFont="1" applyBorder="1" applyAlignment="1">
      <alignment horizontal="right"/>
    </xf>
    <xf numFmtId="4" fontId="47" fillId="0" borderId="23" xfId="0" applyNumberFormat="1" applyFont="1" applyBorder="1" applyAlignment="1">
      <alignment horizontal="right"/>
    </xf>
    <xf numFmtId="4" fontId="47" fillId="0" borderId="24" xfId="0" applyNumberFormat="1" applyFont="1" applyBorder="1" applyAlignment="1">
      <alignment horizontal="right"/>
    </xf>
    <xf numFmtId="0" fontId="43" fillId="0" borderId="25" xfId="0" applyFont="1" applyBorder="1" applyAlignment="1">
      <alignment horizontal="right"/>
    </xf>
    <xf numFmtId="0" fontId="43" fillId="0" borderId="26" xfId="0" applyFont="1" applyBorder="1" applyAlignment="1">
      <alignment/>
    </xf>
    <xf numFmtId="4" fontId="47" fillId="0" borderId="25" xfId="0" applyNumberFormat="1" applyFont="1" applyBorder="1" applyAlignment="1">
      <alignment horizontal="right"/>
    </xf>
    <xf numFmtId="4" fontId="46" fillId="0" borderId="27" xfId="0" applyNumberFormat="1" applyFont="1" applyBorder="1" applyAlignment="1">
      <alignment horizontal="right"/>
    </xf>
    <xf numFmtId="4" fontId="47" fillId="0" borderId="28" xfId="0" applyNumberFormat="1" applyFont="1" applyBorder="1" applyAlignment="1">
      <alignment horizontal="right"/>
    </xf>
    <xf numFmtId="4" fontId="47" fillId="0" borderId="29" xfId="0" applyNumberFormat="1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4" fontId="47" fillId="0" borderId="16" xfId="0" applyNumberFormat="1" applyFont="1" applyBorder="1" applyAlignment="1">
      <alignment horizontal="right" vertical="center"/>
    </xf>
    <xf numFmtId="4" fontId="45" fillId="0" borderId="30" xfId="0" applyNumberFormat="1" applyFont="1" applyBorder="1" applyAlignment="1">
      <alignment/>
    </xf>
    <xf numFmtId="4" fontId="45" fillId="0" borderId="31" xfId="0" applyNumberFormat="1" applyFont="1" applyBorder="1" applyAlignment="1">
      <alignment/>
    </xf>
    <xf numFmtId="4" fontId="45" fillId="0" borderId="32" xfId="0" applyNumberFormat="1" applyFont="1" applyBorder="1" applyAlignment="1">
      <alignment/>
    </xf>
    <xf numFmtId="0" fontId="43" fillId="0" borderId="33" xfId="0" applyFont="1" applyBorder="1" applyAlignment="1">
      <alignment vertical="top"/>
    </xf>
    <xf numFmtId="0" fontId="43" fillId="0" borderId="34" xfId="0" applyFont="1" applyBorder="1" applyAlignment="1">
      <alignment vertical="top"/>
    </xf>
    <xf numFmtId="0" fontId="43" fillId="0" borderId="35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/>
    </xf>
    <xf numFmtId="4" fontId="45" fillId="0" borderId="36" xfId="0" applyNumberFormat="1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4" fontId="45" fillId="0" borderId="19" xfId="0" applyNumberFormat="1" applyFont="1" applyBorder="1" applyAlignment="1">
      <alignment/>
    </xf>
    <xf numFmtId="0" fontId="45" fillId="0" borderId="11" xfId="0" applyFont="1" applyBorder="1" applyAlignment="1">
      <alignment/>
    </xf>
    <xf numFmtId="4" fontId="48" fillId="0" borderId="38" xfId="0" applyNumberFormat="1" applyFont="1" applyBorder="1" applyAlignment="1">
      <alignment/>
    </xf>
    <xf numFmtId="4" fontId="48" fillId="0" borderId="39" xfId="0" applyNumberFormat="1" applyFont="1" applyBorder="1" applyAlignment="1">
      <alignment/>
    </xf>
    <xf numFmtId="0" fontId="45" fillId="0" borderId="40" xfId="0" applyFont="1" applyBorder="1" applyAlignment="1">
      <alignment vertical="center"/>
    </xf>
    <xf numFmtId="0" fontId="45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4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44" xfId="0" applyFont="1" applyBorder="1" applyAlignment="1">
      <alignment/>
    </xf>
    <xf numFmtId="4" fontId="43" fillId="0" borderId="44" xfId="0" applyNumberFormat="1" applyFont="1" applyBorder="1" applyAlignment="1">
      <alignment/>
    </xf>
    <xf numFmtId="4" fontId="45" fillId="0" borderId="45" xfId="0" applyNumberFormat="1" applyFont="1" applyBorder="1" applyAlignment="1">
      <alignment/>
    </xf>
    <xf numFmtId="4" fontId="43" fillId="0" borderId="46" xfId="0" applyNumberFormat="1" applyFont="1" applyBorder="1" applyAlignment="1">
      <alignment horizontal="center"/>
    </xf>
    <xf numFmtId="4" fontId="43" fillId="0" borderId="47" xfId="0" applyNumberFormat="1" applyFont="1" applyBorder="1" applyAlignment="1">
      <alignment horizontal="center"/>
    </xf>
    <xf numFmtId="4" fontId="48" fillId="0" borderId="48" xfId="0" applyNumberFormat="1" applyFont="1" applyBorder="1" applyAlignment="1">
      <alignment/>
    </xf>
    <xf numFmtId="4" fontId="43" fillId="0" borderId="47" xfId="0" applyNumberFormat="1" applyFont="1" applyBorder="1" applyAlignment="1">
      <alignment/>
    </xf>
    <xf numFmtId="4" fontId="43" fillId="0" borderId="49" xfId="0" applyNumberFormat="1" applyFont="1" applyBorder="1" applyAlignment="1">
      <alignment/>
    </xf>
    <xf numFmtId="4" fontId="43" fillId="0" borderId="46" xfId="0" applyNumberFormat="1" applyFont="1" applyBorder="1" applyAlignment="1">
      <alignment/>
    </xf>
    <xf numFmtId="4" fontId="43" fillId="0" borderId="50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4" fontId="48" fillId="0" borderId="51" xfId="0" applyNumberFormat="1" applyFont="1" applyBorder="1" applyAlignment="1">
      <alignment/>
    </xf>
    <xf numFmtId="4" fontId="48" fillId="0" borderId="52" xfId="0" applyNumberFormat="1" applyFont="1" applyBorder="1" applyAlignment="1">
      <alignment/>
    </xf>
    <xf numFmtId="4" fontId="45" fillId="0" borderId="44" xfId="0" applyNumberFormat="1" applyFont="1" applyBorder="1" applyAlignment="1">
      <alignment horizontal="right"/>
    </xf>
    <xf numFmtId="4" fontId="46" fillId="0" borderId="53" xfId="0" applyNumberFormat="1" applyFont="1" applyBorder="1" applyAlignment="1">
      <alignment horizontal="right"/>
    </xf>
    <xf numFmtId="4" fontId="46" fillId="0" borderId="54" xfId="0" applyNumberFormat="1" applyFont="1" applyBorder="1" applyAlignment="1">
      <alignment horizontal="right"/>
    </xf>
    <xf numFmtId="4" fontId="45" fillId="0" borderId="55" xfId="0" applyNumberFormat="1" applyFont="1" applyBorder="1" applyAlignment="1">
      <alignment/>
    </xf>
    <xf numFmtId="4" fontId="45" fillId="0" borderId="56" xfId="0" applyNumberFormat="1" applyFont="1" applyBorder="1" applyAlignment="1">
      <alignment/>
    </xf>
    <xf numFmtId="4" fontId="45" fillId="0" borderId="44" xfId="0" applyNumberFormat="1" applyFont="1" applyBorder="1" applyAlignment="1">
      <alignment/>
    </xf>
    <xf numFmtId="0" fontId="45" fillId="0" borderId="44" xfId="0" applyFont="1" applyBorder="1" applyAlignment="1">
      <alignment/>
    </xf>
    <xf numFmtId="4" fontId="45" fillId="0" borderId="45" xfId="0" applyNumberFormat="1" applyFont="1" applyBorder="1" applyAlignment="1">
      <alignment/>
    </xf>
    <xf numFmtId="4" fontId="0" fillId="0" borderId="0" xfId="0" applyNumberFormat="1" applyAlignment="1">
      <alignment/>
    </xf>
    <xf numFmtId="4" fontId="45" fillId="0" borderId="11" xfId="0" applyNumberFormat="1" applyFont="1" applyBorder="1" applyAlignment="1">
      <alignment horizontal="center" vertical="center"/>
    </xf>
    <xf numFmtId="4" fontId="45" fillId="0" borderId="34" xfId="0" applyNumberFormat="1" applyFont="1" applyBorder="1" applyAlignment="1">
      <alignment horizontal="center" vertical="center"/>
    </xf>
    <xf numFmtId="4" fontId="45" fillId="0" borderId="19" xfId="0" applyNumberFormat="1" applyFont="1" applyBorder="1" applyAlignment="1">
      <alignment horizontal="right" vertical="center"/>
    </xf>
    <xf numFmtId="4" fontId="45" fillId="0" borderId="11" xfId="0" applyNumberFormat="1" applyFont="1" applyBorder="1" applyAlignment="1">
      <alignment horizontal="right" vertical="center"/>
    </xf>
    <xf numFmtId="4" fontId="45" fillId="0" borderId="57" xfId="0" applyNumberFormat="1" applyFont="1" applyBorder="1" applyAlignment="1">
      <alignment/>
    </xf>
    <xf numFmtId="4" fontId="45" fillId="0" borderId="57" xfId="0" applyNumberFormat="1" applyFont="1" applyBorder="1" applyAlignment="1">
      <alignment horizontal="center" vertical="center"/>
    </xf>
    <xf numFmtId="4" fontId="43" fillId="0" borderId="57" xfId="0" applyNumberFormat="1" applyFont="1" applyBorder="1" applyAlignment="1">
      <alignment horizontal="right"/>
    </xf>
    <xf numFmtId="4" fontId="47" fillId="0" borderId="58" xfId="0" applyNumberFormat="1" applyFont="1" applyBorder="1" applyAlignment="1">
      <alignment horizontal="right"/>
    </xf>
    <xf numFmtId="4" fontId="45" fillId="0" borderId="59" xfId="0" applyNumberFormat="1" applyFont="1" applyBorder="1" applyAlignment="1">
      <alignment horizontal="center" vertical="center"/>
    </xf>
    <xf numFmtId="4" fontId="45" fillId="0" borderId="60" xfId="0" applyNumberFormat="1" applyFont="1" applyBorder="1" applyAlignment="1">
      <alignment horizontal="right" vertical="center"/>
    </xf>
    <xf numFmtId="4" fontId="45" fillId="0" borderId="57" xfId="0" applyNumberFormat="1" applyFont="1" applyBorder="1" applyAlignment="1">
      <alignment horizontal="right" vertical="center"/>
    </xf>
    <xf numFmtId="4" fontId="45" fillId="0" borderId="60" xfId="0" applyNumberFormat="1" applyFont="1" applyBorder="1" applyAlignment="1">
      <alignment/>
    </xf>
    <xf numFmtId="4" fontId="45" fillId="0" borderId="61" xfId="0" applyNumberFormat="1" applyFont="1" applyBorder="1" applyAlignment="1">
      <alignment/>
    </xf>
    <xf numFmtId="0" fontId="45" fillId="0" borderId="57" xfId="0" applyFont="1" applyBorder="1" applyAlignment="1">
      <alignment/>
    </xf>
    <xf numFmtId="4" fontId="43" fillId="0" borderId="46" xfId="0" applyNumberFormat="1" applyFont="1" applyBorder="1" applyAlignment="1">
      <alignment horizontal="right" vertical="center"/>
    </xf>
    <xf numFmtId="4" fontId="43" fillId="0" borderId="16" xfId="0" applyNumberFormat="1" applyFont="1" applyBorder="1" applyAlignment="1">
      <alignment horizontal="right" vertical="center"/>
    </xf>
    <xf numFmtId="4" fontId="43" fillId="0" borderId="13" xfId="0" applyNumberFormat="1" applyFont="1" applyBorder="1" applyAlignment="1">
      <alignment horizontal="right" vertical="center"/>
    </xf>
    <xf numFmtId="0" fontId="43" fillId="0" borderId="62" xfId="0" applyFont="1" applyBorder="1" applyAlignment="1">
      <alignment/>
    </xf>
    <xf numFmtId="4" fontId="43" fillId="0" borderId="63" xfId="0" applyNumberFormat="1" applyFont="1" applyBorder="1" applyAlignment="1">
      <alignment/>
    </xf>
    <xf numFmtId="4" fontId="43" fillId="0" borderId="63" xfId="0" applyNumberFormat="1" applyFont="1" applyBorder="1" applyAlignment="1">
      <alignment horizontal="right"/>
    </xf>
    <xf numFmtId="4" fontId="47" fillId="0" borderId="64" xfId="0" applyNumberFormat="1" applyFont="1" applyBorder="1" applyAlignment="1">
      <alignment horizontal="right"/>
    </xf>
    <xf numFmtId="4" fontId="47" fillId="0" borderId="65" xfId="0" applyNumberFormat="1" applyFont="1" applyBorder="1" applyAlignment="1">
      <alignment horizontal="right"/>
    </xf>
    <xf numFmtId="4" fontId="45" fillId="0" borderId="66" xfId="0" applyNumberFormat="1" applyFont="1" applyBorder="1" applyAlignment="1">
      <alignment/>
    </xf>
    <xf numFmtId="4" fontId="43" fillId="0" borderId="67" xfId="0" applyNumberFormat="1" applyFont="1" applyBorder="1" applyAlignment="1">
      <alignment/>
    </xf>
    <xf numFmtId="4" fontId="43" fillId="0" borderId="68" xfId="0" applyNumberFormat="1" applyFont="1" applyBorder="1" applyAlignment="1">
      <alignment/>
    </xf>
    <xf numFmtId="0" fontId="43" fillId="0" borderId="63" xfId="0" applyFont="1" applyBorder="1" applyAlignment="1">
      <alignment/>
    </xf>
    <xf numFmtId="4" fontId="48" fillId="0" borderId="69" xfId="0" applyNumberFormat="1" applyFont="1" applyBorder="1" applyAlignment="1">
      <alignment/>
    </xf>
    <xf numFmtId="0" fontId="43" fillId="0" borderId="0" xfId="0" applyFont="1" applyBorder="1" applyAlignment="1">
      <alignment horizontal="left" wrapText="1"/>
    </xf>
    <xf numFmtId="4" fontId="46" fillId="0" borderId="20" xfId="0" applyNumberFormat="1" applyFont="1" applyBorder="1" applyAlignment="1">
      <alignment horizontal="right"/>
    </xf>
    <xf numFmtId="4" fontId="45" fillId="0" borderId="70" xfId="0" applyNumberFormat="1" applyFont="1" applyBorder="1" applyAlignment="1">
      <alignment/>
    </xf>
    <xf numFmtId="4" fontId="45" fillId="0" borderId="56" xfId="0" applyNumberFormat="1" applyFont="1" applyBorder="1" applyAlignment="1">
      <alignment horizontal="right" vertical="center"/>
    </xf>
    <xf numFmtId="4" fontId="45" fillId="0" borderId="44" xfId="0" applyNumberFormat="1" applyFont="1" applyBorder="1" applyAlignment="1">
      <alignment horizontal="right" vertical="center"/>
    </xf>
    <xf numFmtId="0" fontId="43" fillId="0" borderId="71" xfId="0" applyFont="1" applyBorder="1" applyAlignment="1">
      <alignment wrapText="1"/>
    </xf>
    <xf numFmtId="0" fontId="43" fillId="0" borderId="72" xfId="0" applyFont="1" applyBorder="1" applyAlignment="1">
      <alignment wrapText="1"/>
    </xf>
    <xf numFmtId="4" fontId="45" fillId="0" borderId="73" xfId="0" applyNumberFormat="1" applyFont="1" applyBorder="1" applyAlignment="1">
      <alignment/>
    </xf>
    <xf numFmtId="4" fontId="45" fillId="0" borderId="74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0" fontId="45" fillId="0" borderId="15" xfId="0" applyFont="1" applyBorder="1" applyAlignment="1">
      <alignment/>
    </xf>
    <xf numFmtId="4" fontId="48" fillId="0" borderId="75" xfId="0" applyNumberFormat="1" applyFont="1" applyBorder="1" applyAlignment="1">
      <alignment/>
    </xf>
    <xf numFmtId="4" fontId="45" fillId="0" borderId="15" xfId="0" applyNumberFormat="1" applyFont="1" applyBorder="1" applyAlignment="1">
      <alignment horizontal="right"/>
    </xf>
    <xf numFmtId="4" fontId="46" fillId="0" borderId="22" xfId="0" applyNumberFormat="1" applyFont="1" applyBorder="1" applyAlignment="1">
      <alignment horizontal="right"/>
    </xf>
    <xf numFmtId="4" fontId="46" fillId="0" borderId="27" xfId="0" applyNumberFormat="1" applyFont="1" applyBorder="1" applyAlignment="1">
      <alignment horizontal="right"/>
    </xf>
    <xf numFmtId="4" fontId="45" fillId="0" borderId="30" xfId="0" applyNumberFormat="1" applyFont="1" applyBorder="1" applyAlignment="1">
      <alignment/>
    </xf>
    <xf numFmtId="4" fontId="48" fillId="0" borderId="75" xfId="0" applyNumberFormat="1" applyFont="1" applyBorder="1" applyAlignment="1">
      <alignment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/>
    </xf>
    <xf numFmtId="0" fontId="43" fillId="0" borderId="59" xfId="0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4" fontId="46" fillId="0" borderId="76" xfId="0" applyNumberFormat="1" applyFont="1" applyBorder="1" applyAlignment="1">
      <alignment horizontal="right"/>
    </xf>
    <xf numFmtId="4" fontId="46" fillId="0" borderId="77" xfId="0" applyNumberFormat="1" applyFont="1" applyBorder="1" applyAlignment="1">
      <alignment horizontal="right"/>
    </xf>
    <xf numFmtId="4" fontId="46" fillId="0" borderId="78" xfId="0" applyNumberFormat="1" applyFont="1" applyBorder="1" applyAlignment="1">
      <alignment horizontal="right"/>
    </xf>
    <xf numFmtId="4" fontId="45" fillId="0" borderId="79" xfId="0" applyNumberFormat="1" applyFont="1" applyBorder="1" applyAlignment="1">
      <alignment/>
    </xf>
    <xf numFmtId="4" fontId="45" fillId="0" borderId="80" xfId="0" applyNumberFormat="1" applyFont="1" applyBorder="1" applyAlignment="1">
      <alignment/>
    </xf>
    <xf numFmtId="4" fontId="45" fillId="0" borderId="18" xfId="0" applyNumberFormat="1" applyFont="1" applyBorder="1" applyAlignment="1">
      <alignment/>
    </xf>
    <xf numFmtId="4" fontId="45" fillId="0" borderId="35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8" fillId="0" borderId="81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4" fontId="45" fillId="0" borderId="18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0" fontId="43" fillId="0" borderId="82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5" fillId="0" borderId="83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wrapText="1"/>
    </xf>
    <xf numFmtId="0" fontId="45" fillId="0" borderId="85" xfId="0" applyFont="1" applyBorder="1" applyAlignment="1">
      <alignment horizontal="center" wrapText="1"/>
    </xf>
    <xf numFmtId="0" fontId="45" fillId="0" borderId="86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4" fontId="45" fillId="0" borderId="56" xfId="0" applyNumberFormat="1" applyFont="1" applyBorder="1" applyAlignment="1">
      <alignment horizontal="center"/>
    </xf>
    <xf numFmtId="4" fontId="45" fillId="0" borderId="44" xfId="0" applyNumberFormat="1" applyFont="1" applyBorder="1" applyAlignment="1">
      <alignment horizontal="center"/>
    </xf>
    <xf numFmtId="4" fontId="45" fillId="0" borderId="56" xfId="0" applyNumberFormat="1" applyFont="1" applyBorder="1" applyAlignment="1">
      <alignment horizontal="right" vertical="center"/>
    </xf>
    <xf numFmtId="4" fontId="45" fillId="0" borderId="44" xfId="0" applyNumberFormat="1" applyFont="1" applyBorder="1" applyAlignment="1">
      <alignment horizontal="right" vertical="center"/>
    </xf>
    <xf numFmtId="4" fontId="45" fillId="0" borderId="56" xfId="0" applyNumberFormat="1" applyFont="1" applyBorder="1" applyAlignment="1">
      <alignment horizontal="right" vertical="center"/>
    </xf>
    <xf numFmtId="4" fontId="45" fillId="0" borderId="44" xfId="0" applyNumberFormat="1" applyFont="1" applyBorder="1" applyAlignment="1">
      <alignment horizontal="right" vertical="center"/>
    </xf>
    <xf numFmtId="4" fontId="45" fillId="0" borderId="73" xfId="0" applyNumberFormat="1" applyFont="1" applyBorder="1" applyAlignment="1">
      <alignment horizontal="right" vertical="center"/>
    </xf>
    <xf numFmtId="4" fontId="45" fillId="0" borderId="15" xfId="0" applyNumberFormat="1" applyFont="1" applyBorder="1" applyAlignment="1">
      <alignment horizontal="right" vertical="center"/>
    </xf>
    <xf numFmtId="4" fontId="43" fillId="0" borderId="46" xfId="0" applyNumberFormat="1" applyFont="1" applyBorder="1" applyAlignment="1">
      <alignment horizontal="right" vertical="center"/>
    </xf>
    <xf numFmtId="4" fontId="43" fillId="0" borderId="47" xfId="0" applyNumberFormat="1" applyFont="1" applyBorder="1" applyAlignment="1">
      <alignment horizontal="right" vertical="center"/>
    </xf>
    <xf numFmtId="0" fontId="43" fillId="0" borderId="82" xfId="0" applyFont="1" applyBorder="1" applyAlignment="1">
      <alignment horizontal="left"/>
    </xf>
    <xf numFmtId="0" fontId="43" fillId="0" borderId="88" xfId="0" applyFont="1" applyBorder="1" applyAlignment="1">
      <alignment horizontal="left" vertical="top" wrapText="1"/>
    </xf>
    <xf numFmtId="0" fontId="43" fillId="0" borderId="82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4" fillId="0" borderId="89" xfId="0" applyFont="1" applyBorder="1" applyAlignment="1">
      <alignment horizontal="center"/>
    </xf>
    <xf numFmtId="0" fontId="44" fillId="0" borderId="90" xfId="0" applyFont="1" applyBorder="1" applyAlignment="1">
      <alignment horizontal="center"/>
    </xf>
    <xf numFmtId="4" fontId="45" fillId="0" borderId="33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5" fillId="0" borderId="91" xfId="0" applyFont="1" applyBorder="1" applyAlignment="1">
      <alignment horizontal="right"/>
    </xf>
    <xf numFmtId="0" fontId="45" fillId="0" borderId="92" xfId="0" applyFont="1" applyBorder="1" applyAlignment="1">
      <alignment horizontal="right"/>
    </xf>
    <xf numFmtId="0" fontId="43" fillId="0" borderId="56" xfId="0" applyFont="1" applyBorder="1" applyAlignment="1">
      <alignment horizontal="left" vertical="top" wrapText="1"/>
    </xf>
    <xf numFmtId="0" fontId="43" fillId="0" borderId="93" xfId="0" applyFont="1" applyBorder="1" applyAlignment="1">
      <alignment horizontal="left" vertical="top" wrapText="1"/>
    </xf>
    <xf numFmtId="0" fontId="43" fillId="0" borderId="44" xfId="0" applyFont="1" applyBorder="1" applyAlignment="1">
      <alignment horizontal="left" vertical="top" wrapText="1"/>
    </xf>
    <xf numFmtId="0" fontId="43" fillId="0" borderId="94" xfId="0" applyFont="1" applyBorder="1" applyAlignment="1">
      <alignment horizontal="left" vertical="top" wrapText="1"/>
    </xf>
    <xf numFmtId="4" fontId="45" fillId="0" borderId="46" xfId="0" applyNumberFormat="1" applyFont="1" applyBorder="1" applyAlignment="1">
      <alignment horizontal="right" vertical="center"/>
    </xf>
    <xf numFmtId="4" fontId="45" fillId="0" borderId="16" xfId="0" applyNumberFormat="1" applyFont="1" applyBorder="1" applyAlignment="1">
      <alignment horizontal="right" vertical="center"/>
    </xf>
    <xf numFmtId="4" fontId="46" fillId="0" borderId="15" xfId="0" applyNumberFormat="1" applyFont="1" applyBorder="1" applyAlignment="1">
      <alignment horizontal="right" vertical="center"/>
    </xf>
    <xf numFmtId="4" fontId="46" fillId="0" borderId="15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4" fontId="43" fillId="0" borderId="13" xfId="0" applyNumberFormat="1" applyFont="1" applyBorder="1" applyAlignment="1">
      <alignment horizontal="right" vertical="center"/>
    </xf>
    <xf numFmtId="4" fontId="43" fillId="0" borderId="16" xfId="0" applyNumberFormat="1" applyFont="1" applyBorder="1" applyAlignment="1">
      <alignment horizontal="right" vertical="center"/>
    </xf>
    <xf numFmtId="4" fontId="43" fillId="0" borderId="14" xfId="0" applyNumberFormat="1" applyFont="1" applyBorder="1" applyAlignment="1">
      <alignment horizontal="right" vertical="center"/>
    </xf>
    <xf numFmtId="4" fontId="43" fillId="0" borderId="17" xfId="0" applyNumberFormat="1" applyFont="1" applyBorder="1" applyAlignment="1">
      <alignment horizontal="right" vertical="center"/>
    </xf>
    <xf numFmtId="4" fontId="45" fillId="0" borderId="12" xfId="0" applyNumberFormat="1" applyFont="1" applyBorder="1" applyAlignment="1">
      <alignment horizontal="center"/>
    </xf>
    <xf numFmtId="4" fontId="45" fillId="0" borderId="15" xfId="0" applyNumberFormat="1" applyFont="1" applyBorder="1" applyAlignment="1">
      <alignment horizontal="center"/>
    </xf>
    <xf numFmtId="4" fontId="45" fillId="0" borderId="95" xfId="0" applyNumberFormat="1" applyFont="1" applyBorder="1" applyAlignment="1">
      <alignment horizontal="center"/>
    </xf>
    <xf numFmtId="0" fontId="48" fillId="0" borderId="96" xfId="0" applyFont="1" applyBorder="1" applyAlignment="1">
      <alignment horizontal="right"/>
    </xf>
    <xf numFmtId="0" fontId="48" fillId="0" borderId="97" xfId="0" applyFont="1" applyBorder="1" applyAlignment="1">
      <alignment horizontal="right"/>
    </xf>
    <xf numFmtId="0" fontId="45" fillId="0" borderId="98" xfId="0" applyFont="1" applyBorder="1" applyAlignment="1">
      <alignment horizontal="right"/>
    </xf>
    <xf numFmtId="0" fontId="45" fillId="0" borderId="82" xfId="0" applyFont="1" applyBorder="1" applyAlignment="1">
      <alignment horizontal="right"/>
    </xf>
    <xf numFmtId="0" fontId="45" fillId="0" borderId="93" xfId="0" applyFont="1" applyBorder="1" applyAlignment="1">
      <alignment horizontal="right"/>
    </xf>
    <xf numFmtId="0" fontId="45" fillId="0" borderId="42" xfId="0" applyFont="1" applyBorder="1" applyAlignment="1">
      <alignment horizontal="right"/>
    </xf>
    <xf numFmtId="0" fontId="45" fillId="0" borderId="37" xfId="0" applyFont="1" applyBorder="1" applyAlignment="1">
      <alignment horizontal="right"/>
    </xf>
    <xf numFmtId="0" fontId="45" fillId="0" borderId="99" xfId="0" applyFont="1" applyBorder="1" applyAlignment="1">
      <alignment horizontal="right"/>
    </xf>
    <xf numFmtId="4" fontId="45" fillId="0" borderId="18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0" fontId="43" fillId="0" borderId="53" xfId="0" applyFont="1" applyBorder="1" applyAlignment="1">
      <alignment horizontal="left" wrapText="1"/>
    </xf>
    <xf numFmtId="0" fontId="43" fillId="0" borderId="100" xfId="0" applyFont="1" applyBorder="1" applyAlignment="1">
      <alignment horizontal="left" wrapText="1"/>
    </xf>
    <xf numFmtId="4" fontId="47" fillId="0" borderId="23" xfId="0" applyNumberFormat="1" applyFont="1" applyBorder="1" applyAlignment="1">
      <alignment horizontal="right" vertical="center"/>
    </xf>
    <xf numFmtId="4" fontId="47" fillId="0" borderId="101" xfId="0" applyNumberFormat="1" applyFont="1" applyBorder="1" applyAlignment="1">
      <alignment horizontal="right" vertical="center"/>
    </xf>
    <xf numFmtId="4" fontId="45" fillId="0" borderId="95" xfId="0" applyNumberFormat="1" applyFont="1" applyBorder="1" applyAlignment="1">
      <alignment horizontal="right" vertical="center"/>
    </xf>
    <xf numFmtId="4" fontId="45" fillId="0" borderId="12" xfId="0" applyNumberFormat="1" applyFont="1" applyBorder="1" applyAlignment="1">
      <alignment horizontal="right"/>
    </xf>
    <xf numFmtId="4" fontId="45" fillId="0" borderId="15" xfId="0" applyNumberFormat="1" applyFont="1" applyBorder="1" applyAlignment="1">
      <alignment horizontal="right"/>
    </xf>
    <xf numFmtId="4" fontId="43" fillId="0" borderId="50" xfId="0" applyNumberFormat="1" applyFont="1" applyBorder="1" applyAlignment="1">
      <alignment horizontal="right" vertical="center"/>
    </xf>
    <xf numFmtId="4" fontId="45" fillId="0" borderId="56" xfId="0" applyNumberFormat="1" applyFont="1" applyBorder="1" applyAlignment="1">
      <alignment horizontal="right"/>
    </xf>
    <xf numFmtId="0" fontId="45" fillId="0" borderId="55" xfId="0" applyFont="1" applyBorder="1" applyAlignment="1">
      <alignment horizontal="right"/>
    </xf>
    <xf numFmtId="4" fontId="45" fillId="0" borderId="73" xfId="0" applyNumberFormat="1" applyFont="1" applyBorder="1" applyAlignment="1">
      <alignment horizontal="right"/>
    </xf>
    <xf numFmtId="0" fontId="45" fillId="0" borderId="74" xfId="0" applyFont="1" applyBorder="1" applyAlignment="1">
      <alignment horizontal="right"/>
    </xf>
    <xf numFmtId="4" fontId="45" fillId="0" borderId="73" xfId="0" applyNumberFormat="1" applyFont="1" applyBorder="1" applyAlignment="1">
      <alignment horizontal="right"/>
    </xf>
    <xf numFmtId="0" fontId="45" fillId="0" borderId="74" xfId="0" applyFont="1" applyBorder="1" applyAlignment="1">
      <alignment horizontal="right"/>
    </xf>
    <xf numFmtId="4" fontId="45" fillId="0" borderId="46" xfId="0" applyNumberFormat="1" applyFont="1" applyBorder="1" applyAlignment="1">
      <alignment horizontal="right"/>
    </xf>
    <xf numFmtId="4" fontId="45" fillId="0" borderId="47" xfId="0" applyNumberFormat="1" applyFont="1" applyBorder="1" applyAlignment="1">
      <alignment horizontal="right"/>
    </xf>
    <xf numFmtId="0" fontId="45" fillId="0" borderId="47" xfId="0" applyFont="1" applyBorder="1" applyAlignment="1">
      <alignment horizontal="right"/>
    </xf>
    <xf numFmtId="4" fontId="45" fillId="0" borderId="50" xfId="0" applyNumberFormat="1" applyFont="1" applyBorder="1" applyAlignment="1">
      <alignment horizontal="right"/>
    </xf>
    <xf numFmtId="0" fontId="45" fillId="0" borderId="49" xfId="0" applyFont="1" applyBorder="1" applyAlignment="1">
      <alignment horizontal="right"/>
    </xf>
    <xf numFmtId="0" fontId="45" fillId="0" borderId="102" xfId="0" applyFont="1" applyBorder="1" applyAlignment="1">
      <alignment horizontal="center" vertical="center"/>
    </xf>
    <xf numFmtId="0" fontId="45" fillId="0" borderId="103" xfId="0" applyFont="1" applyBorder="1" applyAlignment="1">
      <alignment horizontal="center" vertical="center"/>
    </xf>
    <xf numFmtId="0" fontId="45" fillId="0" borderId="104" xfId="0" applyFont="1" applyBorder="1" applyAlignment="1">
      <alignment horizontal="center" vertical="center"/>
    </xf>
    <xf numFmtId="0" fontId="45" fillId="0" borderId="105" xfId="0" applyFont="1" applyBorder="1" applyAlignment="1">
      <alignment horizontal="center"/>
    </xf>
    <xf numFmtId="0" fontId="45" fillId="0" borderId="106" xfId="0" applyFont="1" applyBorder="1" applyAlignment="1">
      <alignment horizontal="center"/>
    </xf>
    <xf numFmtId="0" fontId="45" fillId="0" borderId="107" xfId="0" applyFont="1" applyBorder="1" applyAlignment="1">
      <alignment horizontal="center"/>
    </xf>
    <xf numFmtId="4" fontId="43" fillId="0" borderId="46" xfId="0" applyNumberFormat="1" applyFont="1" applyBorder="1" applyAlignment="1">
      <alignment horizontal="center"/>
    </xf>
    <xf numFmtId="4" fontId="43" fillId="0" borderId="47" xfId="0" applyNumberFormat="1" applyFont="1" applyBorder="1" applyAlignment="1">
      <alignment horizontal="center"/>
    </xf>
    <xf numFmtId="0" fontId="45" fillId="0" borderId="108" xfId="0" applyFont="1" applyBorder="1" applyAlignment="1">
      <alignment horizontal="center"/>
    </xf>
    <xf numFmtId="0" fontId="45" fillId="0" borderId="109" xfId="0" applyFont="1" applyBorder="1" applyAlignment="1">
      <alignment horizontal="center"/>
    </xf>
    <xf numFmtId="0" fontId="45" fillId="0" borderId="110" xfId="0" applyFont="1" applyBorder="1" applyAlignment="1">
      <alignment horizontal="center"/>
    </xf>
    <xf numFmtId="4" fontId="46" fillId="0" borderId="44" xfId="0" applyNumberFormat="1" applyFont="1" applyBorder="1" applyAlignment="1">
      <alignment horizontal="right" vertical="center"/>
    </xf>
    <xf numFmtId="4" fontId="45" fillId="0" borderId="19" xfId="0" applyNumberFormat="1" applyFont="1" applyBorder="1" applyAlignment="1">
      <alignment horizontal="right" vertical="center"/>
    </xf>
    <xf numFmtId="4" fontId="45" fillId="0" borderId="11" xfId="0" applyNumberFormat="1" applyFont="1" applyBorder="1" applyAlignment="1">
      <alignment horizontal="right" vertical="center"/>
    </xf>
    <xf numFmtId="4" fontId="46" fillId="0" borderId="20" xfId="0" applyNumberFormat="1" applyFont="1" applyBorder="1" applyAlignment="1">
      <alignment horizontal="right" vertical="center"/>
    </xf>
    <xf numFmtId="4" fontId="46" fillId="0" borderId="111" xfId="0" applyNumberFormat="1" applyFont="1" applyBorder="1" applyAlignment="1">
      <alignment horizontal="right" vertical="center"/>
    </xf>
    <xf numFmtId="4" fontId="43" fillId="0" borderId="49" xfId="0" applyNumberFormat="1" applyFont="1" applyBorder="1" applyAlignment="1">
      <alignment horizontal="right" vertical="center"/>
    </xf>
    <xf numFmtId="4" fontId="45" fillId="0" borderId="50" xfId="0" applyNumberFormat="1" applyFont="1" applyBorder="1" applyAlignment="1">
      <alignment horizontal="right" vertical="center"/>
    </xf>
    <xf numFmtId="4" fontId="45" fillId="0" borderId="17" xfId="0" applyNumberFormat="1" applyFont="1" applyBorder="1" applyAlignment="1">
      <alignment horizontal="right" vertical="center"/>
    </xf>
    <xf numFmtId="0" fontId="45" fillId="0" borderId="112" xfId="0" applyFont="1" applyBorder="1" applyAlignment="1">
      <alignment horizontal="center" vertical="center" wrapText="1"/>
    </xf>
    <xf numFmtId="0" fontId="45" fillId="0" borderId="109" xfId="0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right" vertical="center"/>
    </xf>
    <xf numFmtId="4" fontId="47" fillId="0" borderId="113" xfId="0" applyNumberFormat="1" applyFont="1" applyBorder="1" applyAlignment="1">
      <alignment horizontal="right" vertical="center"/>
    </xf>
    <xf numFmtId="4" fontId="43" fillId="0" borderId="50" xfId="0" applyNumberFormat="1" applyFont="1" applyBorder="1" applyAlignment="1">
      <alignment horizontal="center"/>
    </xf>
    <xf numFmtId="4" fontId="43" fillId="0" borderId="49" xfId="0" applyNumberFormat="1" applyFont="1" applyBorder="1" applyAlignment="1">
      <alignment horizontal="center"/>
    </xf>
    <xf numFmtId="4" fontId="45" fillId="0" borderId="73" xfId="0" applyNumberFormat="1" applyFont="1" applyBorder="1" applyAlignment="1">
      <alignment horizontal="center"/>
    </xf>
    <xf numFmtId="4" fontId="45" fillId="0" borderId="15" xfId="0" applyNumberFormat="1" applyFont="1" applyBorder="1" applyAlignment="1">
      <alignment horizontal="center"/>
    </xf>
    <xf numFmtId="4" fontId="45" fillId="0" borderId="73" xfId="0" applyNumberFormat="1" applyFont="1" applyBorder="1" applyAlignment="1">
      <alignment horizontal="center"/>
    </xf>
    <xf numFmtId="4" fontId="45" fillId="0" borderId="49" xfId="0" applyNumberFormat="1" applyFont="1" applyBorder="1" applyAlignment="1">
      <alignment horizontal="right"/>
    </xf>
    <xf numFmtId="0" fontId="45" fillId="0" borderId="114" xfId="0" applyFont="1" applyBorder="1" applyAlignment="1">
      <alignment horizontal="center"/>
    </xf>
    <xf numFmtId="0" fontId="51" fillId="0" borderId="115" xfId="0" applyFont="1" applyBorder="1" applyAlignment="1">
      <alignment horizontal="center"/>
    </xf>
    <xf numFmtId="0" fontId="51" fillId="0" borderId="116" xfId="0" applyFont="1" applyBorder="1" applyAlignment="1">
      <alignment horizontal="center"/>
    </xf>
    <xf numFmtId="4" fontId="45" fillId="0" borderId="19" xfId="0" applyNumberFormat="1" applyFont="1" applyBorder="1" applyAlignment="1">
      <alignment horizontal="right" vertical="center"/>
    </xf>
    <xf numFmtId="4" fontId="45" fillId="0" borderId="36" xfId="0" applyNumberFormat="1" applyFont="1" applyBorder="1" applyAlignment="1">
      <alignment horizontal="right" vertical="center"/>
    </xf>
    <xf numFmtId="4" fontId="45" fillId="0" borderId="67" xfId="0" applyNumberFormat="1" applyFont="1" applyBorder="1" applyAlignment="1">
      <alignment horizontal="right" vertical="center"/>
    </xf>
    <xf numFmtId="4" fontId="45" fillId="0" borderId="63" xfId="0" applyNumberFormat="1" applyFont="1" applyBorder="1" applyAlignment="1">
      <alignment horizontal="right" vertical="center"/>
    </xf>
    <xf numFmtId="4" fontId="47" fillId="0" borderId="64" xfId="0" applyNumberFormat="1" applyFont="1" applyBorder="1" applyAlignment="1">
      <alignment horizontal="right" vertical="center"/>
    </xf>
    <xf numFmtId="4" fontId="47" fillId="0" borderId="117" xfId="0" applyNumberFormat="1" applyFont="1" applyBorder="1" applyAlignment="1">
      <alignment horizontal="right" vertical="center"/>
    </xf>
    <xf numFmtId="0" fontId="45" fillId="0" borderId="112" xfId="0" applyFont="1" applyBorder="1" applyAlignment="1">
      <alignment horizontal="center"/>
    </xf>
    <xf numFmtId="4" fontId="43" fillId="0" borderId="67" xfId="0" applyNumberFormat="1" applyFont="1" applyBorder="1" applyAlignment="1">
      <alignment horizontal="center"/>
    </xf>
    <xf numFmtId="4" fontId="43" fillId="0" borderId="68" xfId="0" applyNumberFormat="1" applyFont="1" applyBorder="1" applyAlignment="1">
      <alignment horizontal="center"/>
    </xf>
    <xf numFmtId="0" fontId="45" fillId="0" borderId="118" xfId="0" applyFont="1" applyBorder="1" applyAlignment="1">
      <alignment horizontal="center" vertical="center" wrapText="1"/>
    </xf>
    <xf numFmtId="0" fontId="45" fillId="0" borderId="68" xfId="0" applyFont="1" applyBorder="1" applyAlignment="1">
      <alignment horizontal="center" vertical="center" wrapText="1"/>
    </xf>
    <xf numFmtId="0" fontId="45" fillId="0" borderId="119" xfId="0" applyFont="1" applyBorder="1" applyAlignment="1">
      <alignment horizontal="center" wrapText="1"/>
    </xf>
    <xf numFmtId="0" fontId="45" fillId="0" borderId="47" xfId="0" applyFont="1" applyBorder="1" applyAlignment="1">
      <alignment horizontal="center" wrapText="1"/>
    </xf>
    <xf numFmtId="0" fontId="45" fillId="0" borderId="105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118" xfId="0" applyFont="1" applyBorder="1" applyAlignment="1">
      <alignment horizontal="center" wrapText="1"/>
    </xf>
    <xf numFmtId="0" fontId="45" fillId="0" borderId="68" xfId="0" applyFont="1" applyBorder="1" applyAlignment="1">
      <alignment horizontal="center" wrapText="1"/>
    </xf>
    <xf numFmtId="4" fontId="43" fillId="0" borderId="67" xfId="0" applyNumberFormat="1" applyFont="1" applyBorder="1" applyAlignment="1">
      <alignment horizontal="right" vertical="center"/>
    </xf>
    <xf numFmtId="4" fontId="43" fillId="0" borderId="63" xfId="0" applyNumberFormat="1" applyFont="1" applyBorder="1" applyAlignment="1">
      <alignment horizontal="right" vertical="center"/>
    </xf>
    <xf numFmtId="4" fontId="45" fillId="0" borderId="67" xfId="0" applyNumberFormat="1" applyFont="1" applyBorder="1" applyAlignment="1">
      <alignment horizontal="right"/>
    </xf>
    <xf numFmtId="0" fontId="45" fillId="0" borderId="68" xfId="0" applyFont="1" applyBorder="1" applyAlignment="1">
      <alignment horizontal="right"/>
    </xf>
    <xf numFmtId="4" fontId="45" fillId="0" borderId="60" xfId="0" applyNumberFormat="1" applyFont="1" applyBorder="1" applyAlignment="1">
      <alignment horizontal="right" vertical="center"/>
    </xf>
    <xf numFmtId="4" fontId="45" fillId="0" borderId="61" xfId="0" applyNumberFormat="1" applyFont="1" applyBorder="1" applyAlignment="1">
      <alignment horizontal="right" vertical="center"/>
    </xf>
    <xf numFmtId="4" fontId="45" fillId="0" borderId="60" xfId="0" applyNumberFormat="1" applyFont="1" applyBorder="1" applyAlignment="1">
      <alignment horizontal="right" vertical="center"/>
    </xf>
    <xf numFmtId="4" fontId="45" fillId="0" borderId="57" xfId="0" applyNumberFormat="1" applyFont="1" applyBorder="1" applyAlignment="1">
      <alignment horizontal="right" vertical="center"/>
    </xf>
    <xf numFmtId="0" fontId="45" fillId="0" borderId="120" xfId="0" applyFont="1" applyBorder="1" applyAlignment="1">
      <alignment horizontal="center" vertical="center"/>
    </xf>
    <xf numFmtId="0" fontId="45" fillId="0" borderId="121" xfId="0" applyFont="1" applyBorder="1" applyAlignment="1">
      <alignment horizontal="center" vertical="center"/>
    </xf>
    <xf numFmtId="0" fontId="45" fillId="0" borderId="122" xfId="0" applyFont="1" applyBorder="1" applyAlignment="1">
      <alignment horizontal="center" vertical="center"/>
    </xf>
    <xf numFmtId="0" fontId="45" fillId="0" borderId="123" xfId="0" applyFont="1" applyBorder="1" applyAlignment="1">
      <alignment horizontal="center"/>
    </xf>
    <xf numFmtId="0" fontId="45" fillId="0" borderId="124" xfId="0" applyFont="1" applyBorder="1" applyAlignment="1">
      <alignment horizontal="center"/>
    </xf>
    <xf numFmtId="0" fontId="45" fillId="0" borderId="125" xfId="0" applyFont="1" applyBorder="1" applyAlignment="1">
      <alignment horizontal="center"/>
    </xf>
    <xf numFmtId="4" fontId="46" fillId="0" borderId="77" xfId="0" applyNumberFormat="1" applyFont="1" applyBorder="1" applyAlignment="1">
      <alignment horizontal="right" vertical="center"/>
    </xf>
    <xf numFmtId="4" fontId="46" fillId="0" borderId="126" xfId="0" applyNumberFormat="1" applyFont="1" applyBorder="1" applyAlignment="1">
      <alignment horizontal="right" vertical="center"/>
    </xf>
    <xf numFmtId="4" fontId="45" fillId="0" borderId="18" xfId="0" applyNumberFormat="1" applyFont="1" applyBorder="1" applyAlignment="1">
      <alignment horizontal="center" vertical="center"/>
    </xf>
    <xf numFmtId="4" fontId="45" fillId="0" borderId="35" xfId="0" applyNumberFormat="1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/>
    </xf>
    <xf numFmtId="4" fontId="45" fillId="0" borderId="35" xfId="0" applyNumberFormat="1" applyFont="1" applyBorder="1" applyAlignment="1">
      <alignment horizontal="center"/>
    </xf>
    <xf numFmtId="4" fontId="45" fillId="0" borderId="74" xfId="0" applyNumberFormat="1" applyFont="1" applyBorder="1" applyAlignment="1">
      <alignment horizontal="right"/>
    </xf>
    <xf numFmtId="4" fontId="43" fillId="0" borderId="62" xfId="0" applyNumberFormat="1" applyFont="1" applyBorder="1" applyAlignment="1">
      <alignment horizontal="right" vertical="center"/>
    </xf>
    <xf numFmtId="0" fontId="45" fillId="0" borderId="127" xfId="0" applyFont="1" applyBorder="1" applyAlignment="1">
      <alignment horizontal="center" vertical="center" wrapText="1"/>
    </xf>
    <xf numFmtId="0" fontId="45" fillId="0" borderId="128" xfId="0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/>
    </xf>
    <xf numFmtId="4" fontId="45" fillId="0" borderId="36" xfId="0" applyNumberFormat="1" applyFont="1" applyBorder="1" applyAlignment="1">
      <alignment horizontal="center"/>
    </xf>
    <xf numFmtId="4" fontId="45" fillId="0" borderId="60" xfId="0" applyNumberFormat="1" applyFont="1" applyBorder="1" applyAlignment="1">
      <alignment horizontal="center"/>
    </xf>
    <xf numFmtId="4" fontId="45" fillId="0" borderId="61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mowa%20o%20dofinansowanie\Za&#322;aczniki%20do%20Umowy\08.2011%20AKTUALIZACJA%20ZA&#321;&#260;CZNIK&#211;W\Harmonogram_Realizacji_Projektu-%20AKTUALIZACJA%2008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nmonogram realizacji "/>
    </sheetNames>
    <sheetDataSet>
      <sheetData sheetId="0">
        <row r="7">
          <cell r="D7">
            <v>305995.71</v>
          </cell>
        </row>
        <row r="8">
          <cell r="D8">
            <v>143004.29</v>
          </cell>
        </row>
        <row r="10">
          <cell r="H10">
            <v>963996</v>
          </cell>
          <cell r="L10">
            <v>65727</v>
          </cell>
          <cell r="U10">
            <v>7303</v>
          </cell>
        </row>
        <row r="11">
          <cell r="H11">
            <v>356004</v>
          </cell>
          <cell r="L11">
            <v>24273</v>
          </cell>
          <cell r="U11">
            <v>2697</v>
          </cell>
        </row>
        <row r="13">
          <cell r="D13">
            <v>934784</v>
          </cell>
        </row>
        <row r="14">
          <cell r="D14">
            <v>345216</v>
          </cell>
        </row>
        <row r="16">
          <cell r="V16">
            <v>541710.89</v>
          </cell>
          <cell r="W16">
            <v>4288749.92</v>
          </cell>
          <cell r="X16">
            <v>6486646.06</v>
          </cell>
          <cell r="Y16">
            <v>7963068.71</v>
          </cell>
          <cell r="Z16">
            <v>3848613.83</v>
          </cell>
          <cell r="AA16">
            <v>3650260.6</v>
          </cell>
          <cell r="AB16">
            <v>2197820.63</v>
          </cell>
          <cell r="AC16">
            <v>533119</v>
          </cell>
          <cell r="AD16">
            <v>781421</v>
          </cell>
          <cell r="AE16">
            <v>202265.86</v>
          </cell>
        </row>
        <row r="17">
          <cell r="V17">
            <v>200053.99</v>
          </cell>
          <cell r="W17">
            <v>1583836.58</v>
          </cell>
          <cell r="X17">
            <v>2395520.25</v>
          </cell>
          <cell r="Y17">
            <v>2940763.56</v>
          </cell>
          <cell r="Z17">
            <v>1421294.19</v>
          </cell>
          <cell r="AA17">
            <v>1348042.29</v>
          </cell>
          <cell r="AB17">
            <v>811655.79</v>
          </cell>
          <cell r="AC17">
            <v>196881</v>
          </cell>
          <cell r="AD17">
            <v>288579</v>
          </cell>
          <cell r="AE17">
            <v>74696.85</v>
          </cell>
        </row>
        <row r="19">
          <cell r="D19">
            <v>74466.13</v>
          </cell>
        </row>
        <row r="20">
          <cell r="D20">
            <v>27500.37</v>
          </cell>
        </row>
        <row r="22">
          <cell r="W22">
            <v>2776476.84</v>
          </cell>
          <cell r="X22">
            <v>4853842.28</v>
          </cell>
          <cell r="Y22">
            <v>5993951.99</v>
          </cell>
          <cell r="Z22">
            <v>7957474.27</v>
          </cell>
          <cell r="AA22">
            <v>8658705.89</v>
          </cell>
          <cell r="AB22">
            <v>1068970.33</v>
          </cell>
        </row>
        <row r="23">
          <cell r="W23">
            <v>1025353.69</v>
          </cell>
          <cell r="X23">
            <v>1792525.35</v>
          </cell>
          <cell r="Y23">
            <v>2213568.2</v>
          </cell>
          <cell r="Z23">
            <v>2938697.53</v>
          </cell>
          <cell r="AA23">
            <v>3197662.58</v>
          </cell>
          <cell r="AB23">
            <v>394771.05</v>
          </cell>
        </row>
        <row r="25">
          <cell r="T25">
            <v>87354.16</v>
          </cell>
          <cell r="W25">
            <v>12250.69</v>
          </cell>
          <cell r="X25">
            <v>159778.85</v>
          </cell>
          <cell r="Y25">
            <v>256463.16</v>
          </cell>
          <cell r="Z25">
            <v>315635.58</v>
          </cell>
          <cell r="AA25">
            <v>266992.73</v>
          </cell>
          <cell r="AB25">
            <v>278365.26</v>
          </cell>
          <cell r="AC25">
            <v>73877.89</v>
          </cell>
          <cell r="AD25">
            <v>12056.38</v>
          </cell>
          <cell r="AE25">
            <v>17671.68</v>
          </cell>
          <cell r="AF25">
            <v>70089.81</v>
          </cell>
          <cell r="AG25">
            <v>65515.61</v>
          </cell>
          <cell r="AH25">
            <v>65515.61</v>
          </cell>
          <cell r="AI25">
            <v>65515.64</v>
          </cell>
        </row>
        <row r="26">
          <cell r="T26">
            <v>32259.91</v>
          </cell>
          <cell r="W26">
            <v>4524.18</v>
          </cell>
          <cell r="X26">
            <v>59006.38</v>
          </cell>
          <cell r="Y26">
            <v>94711.92</v>
          </cell>
          <cell r="Z26">
            <v>116564.31</v>
          </cell>
          <cell r="AA26">
            <v>98600.49</v>
          </cell>
          <cell r="AB26">
            <v>102800.37</v>
          </cell>
          <cell r="AC26">
            <v>27283.13</v>
          </cell>
          <cell r="AD26">
            <v>4452.43</v>
          </cell>
          <cell r="AE26">
            <v>6526.16</v>
          </cell>
          <cell r="AF26">
            <v>25884.19</v>
          </cell>
          <cell r="AG26">
            <v>24194.94</v>
          </cell>
          <cell r="AH26">
            <v>24194.94</v>
          </cell>
          <cell r="AI26">
            <v>24194.92</v>
          </cell>
        </row>
        <row r="31">
          <cell r="S31">
            <v>29212</v>
          </cell>
          <cell r="T31">
            <v>14606</v>
          </cell>
          <cell r="U31">
            <v>14606</v>
          </cell>
          <cell r="V31">
            <v>14606</v>
          </cell>
          <cell r="W31">
            <v>14606</v>
          </cell>
          <cell r="X31">
            <v>14606</v>
          </cell>
          <cell r="Y31">
            <v>14606</v>
          </cell>
          <cell r="Z31">
            <v>14606</v>
          </cell>
          <cell r="AA31">
            <v>14606</v>
          </cell>
          <cell r="AB31">
            <v>14606</v>
          </cell>
          <cell r="AC31">
            <v>14606</v>
          </cell>
          <cell r="AD31">
            <v>14606</v>
          </cell>
          <cell r="AE31">
            <v>14606</v>
          </cell>
          <cell r="AF31">
            <v>14606</v>
          </cell>
          <cell r="AG31">
            <v>14606</v>
          </cell>
        </row>
        <row r="32">
          <cell r="S32">
            <v>10788</v>
          </cell>
          <cell r="T32">
            <v>5394</v>
          </cell>
          <cell r="U32">
            <v>5394</v>
          </cell>
          <cell r="V32">
            <v>5394</v>
          </cell>
          <cell r="W32">
            <v>5394</v>
          </cell>
          <cell r="X32">
            <v>5394</v>
          </cell>
          <cell r="Y32">
            <v>5394</v>
          </cell>
          <cell r="Z32">
            <v>5394</v>
          </cell>
          <cell r="AA32">
            <v>5394</v>
          </cell>
          <cell r="AB32">
            <v>5394</v>
          </cell>
          <cell r="AC32">
            <v>5394</v>
          </cell>
          <cell r="AD32">
            <v>5394</v>
          </cell>
          <cell r="AE32">
            <v>5394</v>
          </cell>
          <cell r="AF32">
            <v>5394</v>
          </cell>
          <cell r="AG32">
            <v>5394</v>
          </cell>
        </row>
        <row r="34">
          <cell r="O34">
            <v>18173.06</v>
          </cell>
          <cell r="P34">
            <v>26167.36</v>
          </cell>
          <cell r="Q34">
            <v>25660.89</v>
          </cell>
          <cell r="R34">
            <v>25921.58</v>
          </cell>
          <cell r="S34">
            <v>27360.92</v>
          </cell>
          <cell r="T34">
            <v>30947.07</v>
          </cell>
          <cell r="U34">
            <v>37317.36</v>
          </cell>
          <cell r="V34">
            <v>71930.14</v>
          </cell>
          <cell r="W34">
            <v>71930.14</v>
          </cell>
          <cell r="X34">
            <v>85548.68</v>
          </cell>
          <cell r="Y34">
            <v>85548.68</v>
          </cell>
          <cell r="Z34">
            <v>85548.68</v>
          </cell>
          <cell r="AA34">
            <v>85548.68</v>
          </cell>
          <cell r="AB34">
            <v>85548.68</v>
          </cell>
          <cell r="AC34">
            <v>85548.68</v>
          </cell>
          <cell r="AD34">
            <v>85548.68</v>
          </cell>
          <cell r="AE34">
            <v>85548.67</v>
          </cell>
          <cell r="AF34">
            <v>71930.13</v>
          </cell>
          <cell r="AG34">
            <v>71930.13</v>
          </cell>
          <cell r="AH34">
            <v>71930.13</v>
          </cell>
          <cell r="AI34">
            <v>71930.02</v>
          </cell>
        </row>
        <row r="35">
          <cell r="O35">
            <v>22180.83</v>
          </cell>
          <cell r="P35">
            <v>19585.76</v>
          </cell>
          <cell r="Q35">
            <v>15850.37</v>
          </cell>
          <cell r="R35">
            <v>11423.76</v>
          </cell>
          <cell r="S35">
            <v>22147.92</v>
          </cell>
          <cell r="T35">
            <v>17756.98</v>
          </cell>
          <cell r="U35">
            <v>20006.5</v>
          </cell>
          <cell r="V35">
            <v>26563.82</v>
          </cell>
          <cell r="W35">
            <v>26563.82</v>
          </cell>
          <cell r="X35">
            <v>24315.28</v>
          </cell>
          <cell r="Y35">
            <v>24315.28</v>
          </cell>
          <cell r="Z35">
            <v>24315.28</v>
          </cell>
          <cell r="AA35">
            <v>24315.28</v>
          </cell>
          <cell r="AB35">
            <v>24315.28</v>
          </cell>
          <cell r="AC35">
            <v>24315.28</v>
          </cell>
          <cell r="AD35">
            <v>24315.28</v>
          </cell>
          <cell r="AE35">
            <v>24315.28</v>
          </cell>
          <cell r="AF35">
            <v>26563.82</v>
          </cell>
          <cell r="AG35">
            <v>26563.82</v>
          </cell>
          <cell r="AH35">
            <v>26563.82</v>
          </cell>
          <cell r="AI35">
            <v>26573.45</v>
          </cell>
        </row>
        <row r="37">
          <cell r="V37">
            <v>54171.09</v>
          </cell>
          <cell r="W37">
            <v>706522.67</v>
          </cell>
          <cell r="X37">
            <v>1134048.83</v>
          </cell>
          <cell r="Y37">
            <v>1395702.07</v>
          </cell>
          <cell r="Z37">
            <v>1180608.81</v>
          </cell>
          <cell r="AA37">
            <v>1230896.65</v>
          </cell>
          <cell r="AB37">
            <v>326679.1</v>
          </cell>
          <cell r="AC37">
            <v>53311.9</v>
          </cell>
          <cell r="AD37">
            <v>78142.1</v>
          </cell>
          <cell r="AE37">
            <v>20226.59</v>
          </cell>
        </row>
        <row r="38">
          <cell r="V38">
            <v>20005.4</v>
          </cell>
          <cell r="W38">
            <v>260919.03</v>
          </cell>
          <cell r="X38">
            <v>418804.56</v>
          </cell>
          <cell r="Y38">
            <v>515433.18</v>
          </cell>
          <cell r="Z38">
            <v>435999.17</v>
          </cell>
          <cell r="AA38">
            <v>454570.49</v>
          </cell>
          <cell r="AB38">
            <v>120642.68</v>
          </cell>
          <cell r="AC38">
            <v>19688.1</v>
          </cell>
          <cell r="AD38">
            <v>28857.9</v>
          </cell>
          <cell r="AE38">
            <v>7469.68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zoomScalePageLayoutView="0" workbookViewId="0" topLeftCell="A1">
      <selection activeCell="T39" sqref="T39"/>
    </sheetView>
  </sheetViews>
  <sheetFormatPr defaultColWidth="8.796875" defaultRowHeight="14.25"/>
  <cols>
    <col min="1" max="1" width="5" style="0" customWidth="1"/>
    <col min="2" max="2" width="16.69921875" style="0" customWidth="1"/>
    <col min="3" max="3" width="27.59765625" style="0" customWidth="1"/>
    <col min="4" max="4" width="13.8984375" style="0" customWidth="1"/>
    <col min="5" max="5" width="11.3984375" style="0" customWidth="1"/>
    <col min="6" max="6" width="12.59765625" style="0" customWidth="1"/>
    <col min="7" max="7" width="11.59765625" style="0" customWidth="1"/>
    <col min="8" max="8" width="12.5" style="0" customWidth="1"/>
    <col min="9" max="9" width="10.59765625" style="0" customWidth="1"/>
    <col min="10" max="10" width="11.59765625" style="0" customWidth="1"/>
    <col min="11" max="11" width="12.09765625" style="0" customWidth="1"/>
    <col min="12" max="15" width="13.59765625" style="0" customWidth="1"/>
    <col min="16" max="18" width="12.09765625" style="0" customWidth="1"/>
    <col min="19" max="19" width="12.69921875" style="0" customWidth="1"/>
    <col min="20" max="21" width="11.19921875" style="0" customWidth="1"/>
    <col min="22" max="22" width="12.3984375" style="0" customWidth="1"/>
    <col min="23" max="23" width="13.8984375" style="0" customWidth="1"/>
    <col min="24" max="25" width="12.19921875" style="0" customWidth="1"/>
    <col min="26" max="26" width="13.8984375" style="0" customWidth="1"/>
    <col min="28" max="28" width="12.3984375" style="0" bestFit="1" customWidth="1"/>
  </cols>
  <sheetData>
    <row r="1" spans="1:26" ht="14.25">
      <c r="A1" s="136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3" spans="2:3" ht="18">
      <c r="B3" s="135" t="s">
        <v>52</v>
      </c>
      <c r="C3" s="135" t="s">
        <v>49</v>
      </c>
    </row>
    <row r="4" ht="18">
      <c r="C4" s="135" t="s">
        <v>50</v>
      </c>
    </row>
    <row r="6" ht="15" thickBot="1"/>
    <row r="7" spans="1:26" ht="33" customHeight="1" thickTop="1">
      <c r="A7" s="47" t="s">
        <v>1</v>
      </c>
      <c r="B7" s="48" t="s">
        <v>0</v>
      </c>
      <c r="C7" s="141" t="s">
        <v>13</v>
      </c>
      <c r="D7" s="141"/>
      <c r="E7" s="272" t="s">
        <v>15</v>
      </c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4"/>
    </row>
    <row r="8" spans="1:26" ht="18.75" customHeight="1" thickBot="1">
      <c r="A8" s="49"/>
      <c r="B8" s="50"/>
      <c r="C8" s="51"/>
      <c r="D8" s="51"/>
      <c r="E8" s="233" t="s">
        <v>14</v>
      </c>
      <c r="F8" s="234"/>
      <c r="G8" s="234"/>
      <c r="H8" s="217">
        <v>2011</v>
      </c>
      <c r="I8" s="218"/>
      <c r="J8" s="218"/>
      <c r="K8" s="219"/>
      <c r="L8" s="218">
        <v>2012</v>
      </c>
      <c r="M8" s="218"/>
      <c r="N8" s="218"/>
      <c r="O8" s="218"/>
      <c r="P8" s="243">
        <v>2013</v>
      </c>
      <c r="Q8" s="243"/>
      <c r="R8" s="243"/>
      <c r="S8" s="243"/>
      <c r="T8" s="243">
        <v>2014</v>
      </c>
      <c r="U8" s="243"/>
      <c r="V8" s="252"/>
      <c r="W8" s="275" t="s">
        <v>42</v>
      </c>
      <c r="X8" s="218"/>
      <c r="Y8" s="218"/>
      <c r="Z8" s="276"/>
    </row>
    <row r="9" spans="1:26" ht="14.25" customHeight="1">
      <c r="A9" s="52"/>
      <c r="B9" s="53"/>
      <c r="C9" s="53"/>
      <c r="D9" s="53"/>
      <c r="E9" s="146" t="s">
        <v>45</v>
      </c>
      <c r="F9" s="223" t="s">
        <v>44</v>
      </c>
      <c r="G9" s="223"/>
      <c r="H9" s="146" t="s">
        <v>45</v>
      </c>
      <c r="I9" s="222" t="s">
        <v>44</v>
      </c>
      <c r="J9" s="223"/>
      <c r="K9" s="224"/>
      <c r="L9" s="146" t="s">
        <v>45</v>
      </c>
      <c r="M9" s="222" t="s">
        <v>44</v>
      </c>
      <c r="N9" s="223"/>
      <c r="O9" s="224"/>
      <c r="P9" s="146" t="s">
        <v>45</v>
      </c>
      <c r="Q9" s="222" t="s">
        <v>44</v>
      </c>
      <c r="R9" s="223"/>
      <c r="S9" s="224"/>
      <c r="T9" s="259" t="s">
        <v>45</v>
      </c>
      <c r="U9" s="222" t="s">
        <v>44</v>
      </c>
      <c r="V9" s="223"/>
      <c r="W9" s="214"/>
      <c r="X9" s="222" t="s">
        <v>44</v>
      </c>
      <c r="Y9" s="223"/>
      <c r="Z9" s="277"/>
    </row>
    <row r="10" spans="1:26" ht="39.75" customHeight="1" thickBot="1">
      <c r="A10" s="52"/>
      <c r="B10" s="53"/>
      <c r="C10" s="53"/>
      <c r="D10" s="53"/>
      <c r="E10" s="147"/>
      <c r="F10" s="257" t="s">
        <v>46</v>
      </c>
      <c r="G10" s="262" t="s">
        <v>47</v>
      </c>
      <c r="H10" s="147"/>
      <c r="I10" s="142" t="s">
        <v>16</v>
      </c>
      <c r="J10" s="143"/>
      <c r="K10" s="144" t="s">
        <v>47</v>
      </c>
      <c r="L10" s="147"/>
      <c r="M10" s="142" t="s">
        <v>16</v>
      </c>
      <c r="N10" s="143"/>
      <c r="O10" s="144" t="s">
        <v>47</v>
      </c>
      <c r="P10" s="147"/>
      <c r="Q10" s="142" t="s">
        <v>16</v>
      </c>
      <c r="R10" s="143"/>
      <c r="S10" s="144" t="s">
        <v>47</v>
      </c>
      <c r="T10" s="260"/>
      <c r="U10" s="257" t="s">
        <v>46</v>
      </c>
      <c r="V10" s="255" t="s">
        <v>47</v>
      </c>
      <c r="W10" s="215"/>
      <c r="X10" s="142" t="s">
        <v>16</v>
      </c>
      <c r="Y10" s="143"/>
      <c r="Z10" s="286" t="s">
        <v>47</v>
      </c>
    </row>
    <row r="11" spans="1:26" ht="27" customHeight="1" thickBot="1">
      <c r="A11" s="52"/>
      <c r="B11" s="53"/>
      <c r="C11" s="53"/>
      <c r="D11" s="53"/>
      <c r="E11" s="148"/>
      <c r="F11" s="258"/>
      <c r="G11" s="263"/>
      <c r="H11" s="148"/>
      <c r="I11" s="110" t="s">
        <v>48</v>
      </c>
      <c r="J11" s="109" t="s">
        <v>43</v>
      </c>
      <c r="K11" s="145"/>
      <c r="L11" s="148"/>
      <c r="M11" s="110" t="s">
        <v>48</v>
      </c>
      <c r="N11" s="109" t="s">
        <v>43</v>
      </c>
      <c r="O11" s="145"/>
      <c r="P11" s="148"/>
      <c r="Q11" s="110" t="s">
        <v>48</v>
      </c>
      <c r="R11" s="109" t="s">
        <v>43</v>
      </c>
      <c r="S11" s="145"/>
      <c r="T11" s="261"/>
      <c r="U11" s="258"/>
      <c r="V11" s="256"/>
      <c r="W11" s="216"/>
      <c r="X11" s="110" t="s">
        <v>48</v>
      </c>
      <c r="Y11" s="109" t="s">
        <v>43</v>
      </c>
      <c r="Z11" s="287"/>
    </row>
    <row r="12" spans="1:26" ht="25.5" customHeight="1">
      <c r="A12" s="244" t="s">
        <v>20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</row>
    <row r="13" spans="1:26" ht="14.25">
      <c r="A13" s="1"/>
      <c r="B13" s="2"/>
      <c r="C13" s="2"/>
      <c r="D13" s="2"/>
      <c r="E13" s="54"/>
      <c r="F13" s="5"/>
      <c r="G13" s="5"/>
      <c r="H13" s="4"/>
      <c r="I13" s="5"/>
      <c r="J13" s="5"/>
      <c r="K13" s="5"/>
      <c r="L13" s="4"/>
      <c r="M13" s="5"/>
      <c r="N13" s="5"/>
      <c r="O13" s="6"/>
      <c r="P13" s="4"/>
      <c r="Q13" s="5"/>
      <c r="R13" s="5"/>
      <c r="S13" s="6"/>
      <c r="T13" s="74"/>
      <c r="U13" s="5"/>
      <c r="V13" s="94"/>
      <c r="W13" s="121"/>
      <c r="X13" s="122"/>
      <c r="Y13" s="123"/>
      <c r="Z13" s="123"/>
    </row>
    <row r="14" spans="1:26" ht="15" thickBot="1">
      <c r="A14" s="1" t="s">
        <v>2</v>
      </c>
      <c r="B14" s="3" t="s">
        <v>3</v>
      </c>
      <c r="C14" s="7" t="s">
        <v>12</v>
      </c>
      <c r="D14" s="7"/>
      <c r="E14" s="55">
        <v>0</v>
      </c>
      <c r="F14" s="9"/>
      <c r="G14" s="9">
        <f>E14*73.03%*85%</f>
        <v>0</v>
      </c>
      <c r="H14" s="8">
        <f>'[1]harnmonogram realizacji '!$V$16+'[1]harnmonogram realizacji '!$W$16+'[1]harnmonogram realizacji '!$V$17+'[1]harnmonogram realizacji '!$W$17</f>
        <v>6614351.38</v>
      </c>
      <c r="I14" s="9">
        <f>H14-K14-J14</f>
        <v>8459.69</v>
      </c>
      <c r="J14" s="9">
        <v>2500000</v>
      </c>
      <c r="K14" s="9">
        <f>H14*73.03%*85%</f>
        <v>4105891.69</v>
      </c>
      <c r="L14" s="113">
        <f>'[1]harnmonogram realizacji '!$X$16+'[1]harnmonogram realizacji '!$Y$16+'[1]harnmonogram realizacji '!$Z$16+'[1]harnmonogram realizacji '!$AA$16+'[1]harnmonogram realizacji '!$X$17+'[1]harnmonogram realizacji '!$Y$17+'[1]harnmonogram realizacji '!$Z$17+'[1]harnmonogram realizacji '!$AA$17</f>
        <v>30054209.49</v>
      </c>
      <c r="M14" s="9">
        <f>L14-O14-N14</f>
        <v>7908.68</v>
      </c>
      <c r="N14" s="9">
        <v>11390000</v>
      </c>
      <c r="O14" s="10">
        <f>L14*73.03%*85%</f>
        <v>18656300.81</v>
      </c>
      <c r="P14" s="113">
        <f>'[1]harnmonogram realizacji '!$AB$16+'[1]harnmonogram realizacji '!$AC$16+'[1]harnmonogram realizacji '!$AD$16+'[1]harnmonogram realizacji '!$AE$16+'[1]harnmonogram realizacji '!$AB$17+'[1]harnmonogram realizacji '!$AC$17+'[1]harnmonogram realizacji '!$AD$17+'[1]harnmonogram realizacji '!$AE$17</f>
        <v>5086439.13</v>
      </c>
      <c r="Q14" s="9">
        <f>P14-S14-R14</f>
        <v>9006.61</v>
      </c>
      <c r="R14" s="9">
        <v>1920000</v>
      </c>
      <c r="S14" s="10">
        <f>P14*73.03%*85%</f>
        <v>3157432.52</v>
      </c>
      <c r="T14" s="73">
        <v>0</v>
      </c>
      <c r="U14" s="9"/>
      <c r="V14" s="95"/>
      <c r="W14" s="124">
        <f>E14+H14+L14+P14+T14</f>
        <v>41755000</v>
      </c>
      <c r="X14" s="11">
        <f>F14+I14+M14+Q14+U14</f>
        <v>25374.98</v>
      </c>
      <c r="Y14" s="11">
        <f>J14+N14+R14</f>
        <v>15810000</v>
      </c>
      <c r="Z14" s="81">
        <f>G14+K14+O14+S14+V14</f>
        <v>25919625.02</v>
      </c>
    </row>
    <row r="15" spans="1:26" ht="36" customHeight="1">
      <c r="A15" s="12" t="s">
        <v>4</v>
      </c>
      <c r="B15" s="13" t="s">
        <v>5</v>
      </c>
      <c r="C15" s="139" t="s">
        <v>17</v>
      </c>
      <c r="D15" s="139"/>
      <c r="E15" s="151">
        <f>'[1]harnmonogram realizacji '!$D$19+'[1]harnmonogram realizacji '!$D$20</f>
        <v>101966.5</v>
      </c>
      <c r="F15" s="157">
        <f>E15-G15</f>
        <v>38670.29</v>
      </c>
      <c r="G15" s="157">
        <f>E15*73.03%*85%</f>
        <v>63296.21</v>
      </c>
      <c r="H15" s="239"/>
      <c r="I15" s="220"/>
      <c r="J15" s="57"/>
      <c r="K15" s="220"/>
      <c r="L15" s="241"/>
      <c r="M15" s="220"/>
      <c r="N15" s="220"/>
      <c r="O15" s="237"/>
      <c r="P15" s="241"/>
      <c r="Q15" s="220"/>
      <c r="R15" s="220"/>
      <c r="S15" s="237"/>
      <c r="T15" s="149"/>
      <c r="U15" s="220"/>
      <c r="V15" s="253"/>
      <c r="W15" s="137">
        <f>E15+H15+L15+P15+T15</f>
        <v>101966.5</v>
      </c>
      <c r="X15" s="246">
        <f>F15</f>
        <v>38670.29</v>
      </c>
      <c r="Y15" s="246">
        <f>J15+N15+R15</f>
        <v>0</v>
      </c>
      <c r="Z15" s="268">
        <f>G15</f>
        <v>63296.21</v>
      </c>
    </row>
    <row r="16" spans="1:26" ht="19.5" customHeight="1" thickBot="1">
      <c r="A16" s="1"/>
      <c r="B16" s="3"/>
      <c r="C16" s="140"/>
      <c r="D16" s="140"/>
      <c r="E16" s="152"/>
      <c r="F16" s="158"/>
      <c r="G16" s="179"/>
      <c r="H16" s="240"/>
      <c r="I16" s="221"/>
      <c r="J16" s="58"/>
      <c r="K16" s="221"/>
      <c r="L16" s="183"/>
      <c r="M16" s="221"/>
      <c r="N16" s="221"/>
      <c r="O16" s="238"/>
      <c r="P16" s="183"/>
      <c r="Q16" s="221"/>
      <c r="R16" s="221"/>
      <c r="S16" s="238"/>
      <c r="T16" s="150"/>
      <c r="U16" s="221"/>
      <c r="V16" s="254"/>
      <c r="W16" s="138"/>
      <c r="X16" s="247"/>
      <c r="Y16" s="247"/>
      <c r="Z16" s="269"/>
    </row>
    <row r="17" spans="1:26" ht="18" customHeight="1">
      <c r="A17" s="12" t="s">
        <v>6</v>
      </c>
      <c r="B17" s="13" t="s">
        <v>41</v>
      </c>
      <c r="C17" s="169" t="s">
        <v>18</v>
      </c>
      <c r="D17" s="170"/>
      <c r="E17" s="151">
        <v>0</v>
      </c>
      <c r="F17" s="173"/>
      <c r="G17" s="173">
        <f>E17*73.03%*85%</f>
        <v>0</v>
      </c>
      <c r="H17" s="153">
        <f>'[1]harnmonogram realizacji '!$W$22+'[1]harnmonogram realizacji '!$W$23</f>
        <v>3801830.53</v>
      </c>
      <c r="I17" s="173">
        <f>H17-K17-J17</f>
        <v>1825.22</v>
      </c>
      <c r="J17" s="173">
        <v>1440000</v>
      </c>
      <c r="K17" s="173">
        <f>H17*73.03%*85%</f>
        <v>2360005.31</v>
      </c>
      <c r="L17" s="155">
        <f>'[1]harnmonogram realizacji '!$X$22+'[1]harnmonogram realizacji '!$Y$22+'[1]harnmonogram realizacji '!$Z$22+'[1]harnmonogram realizacji '!$AA$22+'[1]harnmonogram realizacji '!$X$23+'[1]harnmonogram realizacji '!$Y$23+'[1]harnmonogram realizacji '!$Z$23+'[1]harnmonogram realizacji '!$AA$23</f>
        <v>37606428.09</v>
      </c>
      <c r="M17" s="173">
        <f>L17-O17-N17</f>
        <v>12049.82</v>
      </c>
      <c r="N17" s="173">
        <f>N20+N22</f>
        <v>14250000</v>
      </c>
      <c r="O17" s="231">
        <f>L17*73.03%*85%</f>
        <v>23344378.27</v>
      </c>
      <c r="P17" s="155">
        <f>'[1]harnmonogram realizacji '!$AB$22+'[1]harnmonogram realizacji '!$AB$23</f>
        <v>1463741.38</v>
      </c>
      <c r="Q17" s="173">
        <f>P17-S17-R17</f>
        <v>15116.6</v>
      </c>
      <c r="R17" s="173">
        <f>R20+R22</f>
        <v>540000</v>
      </c>
      <c r="S17" s="231">
        <f>P17*73.03%*85%</f>
        <v>908624.78</v>
      </c>
      <c r="T17" s="151">
        <v>0</v>
      </c>
      <c r="U17" s="173"/>
      <c r="V17" s="248"/>
      <c r="W17" s="137">
        <f>E17+H17+L17+P17+T17</f>
        <v>42872000</v>
      </c>
      <c r="X17" s="226">
        <f>F17+I17+M17+Q17+U17</f>
        <v>28991.64</v>
      </c>
      <c r="Y17" s="226">
        <f>J17+N17+R17</f>
        <v>16230000</v>
      </c>
      <c r="Z17" s="270">
        <f>G17+K17+O17+S17+V17</f>
        <v>26613008.36</v>
      </c>
    </row>
    <row r="18" spans="1:26" ht="12.75" customHeight="1">
      <c r="A18" s="1"/>
      <c r="B18" s="3"/>
      <c r="C18" s="171"/>
      <c r="D18" s="172"/>
      <c r="E18" s="152"/>
      <c r="F18" s="174"/>
      <c r="G18" s="174"/>
      <c r="H18" s="154"/>
      <c r="I18" s="174"/>
      <c r="J18" s="174"/>
      <c r="K18" s="174"/>
      <c r="L18" s="156"/>
      <c r="M18" s="174"/>
      <c r="N18" s="174"/>
      <c r="O18" s="232"/>
      <c r="P18" s="156"/>
      <c r="Q18" s="174"/>
      <c r="R18" s="174"/>
      <c r="S18" s="232"/>
      <c r="T18" s="152"/>
      <c r="U18" s="174"/>
      <c r="V18" s="249"/>
      <c r="W18" s="138"/>
      <c r="X18" s="227"/>
      <c r="Y18" s="227"/>
      <c r="Z18" s="271"/>
    </row>
    <row r="19" spans="1:26" ht="14.25">
      <c r="A19" s="1"/>
      <c r="B19" s="3"/>
      <c r="C19" s="7"/>
      <c r="D19" s="7"/>
      <c r="E19" s="68"/>
      <c r="F19" s="16"/>
      <c r="G19" s="16"/>
      <c r="H19" s="15"/>
      <c r="I19" s="16"/>
      <c r="J19" s="16"/>
      <c r="K19" s="16"/>
      <c r="L19" s="116"/>
      <c r="M19" s="16"/>
      <c r="N19" s="16"/>
      <c r="O19" s="17"/>
      <c r="P19" s="116"/>
      <c r="Q19" s="16"/>
      <c r="R19" s="16"/>
      <c r="S19" s="17"/>
      <c r="T19" s="68"/>
      <c r="U19" s="16"/>
      <c r="V19" s="96"/>
      <c r="W19" s="125"/>
      <c r="X19" s="14"/>
      <c r="Y19" s="83"/>
      <c r="Z19" s="83"/>
    </row>
    <row r="20" spans="1:26" ht="14.25">
      <c r="A20" s="18" t="s">
        <v>7</v>
      </c>
      <c r="B20" s="19" t="s">
        <v>9</v>
      </c>
      <c r="C20" s="20" t="s">
        <v>51</v>
      </c>
      <c r="D20" s="20"/>
      <c r="E20" s="69">
        <f>E17-E22</f>
        <v>0</v>
      </c>
      <c r="F20" s="22"/>
      <c r="G20" s="22">
        <f>E20*73.03%*85%</f>
        <v>0</v>
      </c>
      <c r="H20" s="21">
        <f>H17-H22</f>
        <v>3325423.15</v>
      </c>
      <c r="I20" s="22">
        <f>H20-K20-J20</f>
        <v>1150.1</v>
      </c>
      <c r="J20" s="22">
        <v>1260000</v>
      </c>
      <c r="K20" s="22">
        <f>H20*73.03%*85%</f>
        <v>2064273.05</v>
      </c>
      <c r="L20" s="117">
        <f>L17-L22</f>
        <v>32893816.16</v>
      </c>
      <c r="M20" s="22">
        <f>L20-O20-N20</f>
        <v>4815.31</v>
      </c>
      <c r="N20" s="22">
        <v>12470000</v>
      </c>
      <c r="O20" s="23">
        <f>L20*73.03%*85%</f>
        <v>20419000.85</v>
      </c>
      <c r="P20" s="117">
        <f>P17-P22</f>
        <v>1280317.17</v>
      </c>
      <c r="Q20" s="22">
        <f>P20-S20-R20</f>
        <v>5553.89</v>
      </c>
      <c r="R20" s="22">
        <v>480000</v>
      </c>
      <c r="S20" s="23">
        <f>P20*73.03%*85%</f>
        <v>794763.28</v>
      </c>
      <c r="T20" s="69">
        <v>0</v>
      </c>
      <c r="U20" s="22"/>
      <c r="V20" s="97"/>
      <c r="W20" s="126">
        <f>E20+H20+L20+P20+T20</f>
        <v>37499556.48</v>
      </c>
      <c r="X20" s="105">
        <f>F20+I20+M20+Q20+U20</f>
        <v>11519.3</v>
      </c>
      <c r="Y20" s="105">
        <f>J20+N20+R20</f>
        <v>14210000</v>
      </c>
      <c r="Z20" s="127">
        <f>G20+K20+O20+S20+V20</f>
        <v>23278037.18</v>
      </c>
    </row>
    <row r="21" spans="1:26" ht="14.25">
      <c r="A21" s="18"/>
      <c r="B21" s="24"/>
      <c r="C21" s="25"/>
      <c r="D21" s="25"/>
      <c r="E21" s="70"/>
      <c r="F21" s="28"/>
      <c r="G21" s="28"/>
      <c r="H21" s="27"/>
      <c r="I21" s="28"/>
      <c r="J21" s="28"/>
      <c r="K21" s="28"/>
      <c r="L21" s="118"/>
      <c r="M21" s="28"/>
      <c r="N21" s="28"/>
      <c r="O21" s="29"/>
      <c r="P21" s="118"/>
      <c r="Q21" s="28"/>
      <c r="R21" s="28"/>
      <c r="S21" s="29"/>
      <c r="T21" s="70"/>
      <c r="U21" s="28"/>
      <c r="V21" s="98"/>
      <c r="W21" s="128"/>
      <c r="X21" s="26"/>
      <c r="Y21" s="84"/>
      <c r="Z21" s="84"/>
    </row>
    <row r="22" spans="1:26" ht="39" customHeight="1">
      <c r="A22" s="18" t="s">
        <v>8</v>
      </c>
      <c r="B22" s="30" t="s">
        <v>10</v>
      </c>
      <c r="C22" s="195" t="s">
        <v>11</v>
      </c>
      <c r="D22" s="196"/>
      <c r="E22" s="225">
        <v>0</v>
      </c>
      <c r="F22" s="31"/>
      <c r="G22" s="197">
        <f>E22*73.03%*85%</f>
        <v>0</v>
      </c>
      <c r="H22" s="175">
        <f>H17*12.531%</f>
        <v>476407.38</v>
      </c>
      <c r="I22" s="197">
        <f>H22-K22-J22</f>
        <v>675.12</v>
      </c>
      <c r="J22" s="197">
        <v>180000</v>
      </c>
      <c r="K22" s="197">
        <f>H22*73.03%*85%</f>
        <v>295732.26</v>
      </c>
      <c r="L22" s="176">
        <f>L17*12.5314%</f>
        <v>4712611.93</v>
      </c>
      <c r="M22" s="197">
        <f>L22-O22-N22</f>
        <v>7234.51</v>
      </c>
      <c r="N22" s="197">
        <v>1780000</v>
      </c>
      <c r="O22" s="235">
        <f>L22*73.03%*85%</f>
        <v>2925377.42</v>
      </c>
      <c r="P22" s="176">
        <f>P17*12.5313%-1.61</f>
        <v>183424.21</v>
      </c>
      <c r="Q22" s="197">
        <f>P22-S22-R22</f>
        <v>9562.71</v>
      </c>
      <c r="R22" s="197">
        <v>60000</v>
      </c>
      <c r="S22" s="235">
        <f>P22*73.03%*85%</f>
        <v>113861.5</v>
      </c>
      <c r="T22" s="225">
        <f>T17*12.5313%</f>
        <v>0</v>
      </c>
      <c r="U22" s="197"/>
      <c r="V22" s="250"/>
      <c r="W22" s="177">
        <f>E22+H22+L22+P22+T22</f>
        <v>5372443.52</v>
      </c>
      <c r="X22" s="228">
        <f>F22+I22+M22+Q22+U22</f>
        <v>17472.34</v>
      </c>
      <c r="Y22" s="228">
        <f>J22+N22+R22</f>
        <v>2020000</v>
      </c>
      <c r="Z22" s="278">
        <f>G22+K22+O22+S22+V22</f>
        <v>3334971.18</v>
      </c>
    </row>
    <row r="23" spans="1:26" ht="22.5" customHeight="1">
      <c r="A23" s="18"/>
      <c r="B23" s="3"/>
      <c r="C23" s="104"/>
      <c r="D23" s="104"/>
      <c r="E23" s="225"/>
      <c r="F23" s="31"/>
      <c r="G23" s="198"/>
      <c r="H23" s="175"/>
      <c r="I23" s="198"/>
      <c r="J23" s="198"/>
      <c r="K23" s="198"/>
      <c r="L23" s="176"/>
      <c r="M23" s="198"/>
      <c r="N23" s="198"/>
      <c r="O23" s="236"/>
      <c r="P23" s="176"/>
      <c r="Q23" s="198"/>
      <c r="R23" s="198"/>
      <c r="S23" s="236"/>
      <c r="T23" s="225"/>
      <c r="U23" s="198"/>
      <c r="V23" s="251"/>
      <c r="W23" s="177"/>
      <c r="X23" s="229"/>
      <c r="Y23" s="229"/>
      <c r="Z23" s="279"/>
    </row>
    <row r="24" spans="1:28" ht="26.25" customHeight="1">
      <c r="A24" s="167" t="s">
        <v>40</v>
      </c>
      <c r="B24" s="168"/>
      <c r="C24" s="168"/>
      <c r="D24" s="168"/>
      <c r="E24" s="56">
        <f>E14+E15+E17</f>
        <v>101966.5</v>
      </c>
      <c r="F24" s="33">
        <f>F14+F15+F17</f>
        <v>38670.29</v>
      </c>
      <c r="G24" s="33">
        <f>G14+G17+G15</f>
        <v>63296.21</v>
      </c>
      <c r="H24" s="32">
        <f>H14+H15+H17</f>
        <v>10416181.91</v>
      </c>
      <c r="I24" s="33">
        <f>I14+I15+I17</f>
        <v>10284.91</v>
      </c>
      <c r="J24" s="33">
        <f>J14+J15+J17</f>
        <v>3940000</v>
      </c>
      <c r="K24" s="33">
        <f>K14+K17+K15</f>
        <v>6465897</v>
      </c>
      <c r="L24" s="119">
        <f>L14+L15+L17</f>
        <v>67660637.58</v>
      </c>
      <c r="M24" s="33">
        <f>M14+M15+M17</f>
        <v>19958.5</v>
      </c>
      <c r="N24" s="33">
        <f>N14+N17+N15</f>
        <v>25640000</v>
      </c>
      <c r="O24" s="34">
        <f>O14+O17+O15</f>
        <v>42000679.08</v>
      </c>
      <c r="P24" s="119">
        <f>P14+P15+P17</f>
        <v>6550180.51</v>
      </c>
      <c r="Q24" s="33">
        <f>Q14+Q15+Q17</f>
        <v>24123.21</v>
      </c>
      <c r="R24" s="33">
        <f>R14+R17+R15</f>
        <v>2460000</v>
      </c>
      <c r="S24" s="34">
        <f>S14+S17+S15</f>
        <v>4066057.3</v>
      </c>
      <c r="T24" s="75">
        <f>T14+T15+T17</f>
        <v>0</v>
      </c>
      <c r="U24" s="33">
        <f>U14+U15+U17</f>
        <v>0</v>
      </c>
      <c r="V24" s="99">
        <f>V14+V17+V15</f>
        <v>0</v>
      </c>
      <c r="W24" s="129">
        <f>W14+W15+W17</f>
        <v>84728966.5</v>
      </c>
      <c r="X24" s="106">
        <f>X14+X15+X17</f>
        <v>93036.91</v>
      </c>
      <c r="Y24" s="106">
        <f>Y14+Y15+Y17</f>
        <v>32040000</v>
      </c>
      <c r="Z24" s="130">
        <f>Z14+Z15+Z17</f>
        <v>52595929.59</v>
      </c>
      <c r="AB24" s="76"/>
    </row>
    <row r="25" spans="1:26" ht="28.5" customHeight="1">
      <c r="A25" s="163" t="s">
        <v>21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27.75" customHeight="1">
      <c r="A26" s="35" t="s">
        <v>19</v>
      </c>
      <c r="B26" s="36" t="s">
        <v>22</v>
      </c>
      <c r="C26" s="160" t="s">
        <v>23</v>
      </c>
      <c r="D26" s="160"/>
      <c r="E26" s="199">
        <f>'[1]harnmonogram realizacji '!$D$7+'[1]harnmonogram realizacji '!$D$8</f>
        <v>449000</v>
      </c>
      <c r="F26" s="178">
        <f>E26-G26</f>
        <v>188903.65</v>
      </c>
      <c r="G26" s="178">
        <f>(E26-30000)*73.03%*85%</f>
        <v>260096.35</v>
      </c>
      <c r="H26" s="200"/>
      <c r="I26" s="178"/>
      <c r="J26" s="93"/>
      <c r="K26" s="180"/>
      <c r="L26" s="182"/>
      <c r="M26" s="178"/>
      <c r="N26" s="178"/>
      <c r="O26" s="180"/>
      <c r="P26" s="182"/>
      <c r="Q26" s="178"/>
      <c r="R26" s="178"/>
      <c r="S26" s="180"/>
      <c r="T26" s="184"/>
      <c r="U26" s="178"/>
      <c r="V26" s="285"/>
      <c r="W26" s="165">
        <f>E26+H26+L26+P26+T26</f>
        <v>449000</v>
      </c>
      <c r="X26" s="78"/>
      <c r="Y26" s="78"/>
      <c r="Z26" s="85"/>
    </row>
    <row r="27" spans="1:26" ht="27" customHeight="1" thickBot="1">
      <c r="A27" s="1"/>
      <c r="B27" s="3"/>
      <c r="C27" s="140"/>
      <c r="D27" s="140"/>
      <c r="E27" s="152"/>
      <c r="F27" s="158"/>
      <c r="G27" s="179"/>
      <c r="H27" s="201"/>
      <c r="I27" s="179"/>
      <c r="J27" s="92"/>
      <c r="K27" s="181"/>
      <c r="L27" s="183"/>
      <c r="M27" s="179"/>
      <c r="N27" s="158"/>
      <c r="O27" s="230"/>
      <c r="P27" s="183"/>
      <c r="Q27" s="179"/>
      <c r="R27" s="179"/>
      <c r="S27" s="181"/>
      <c r="T27" s="150"/>
      <c r="U27" s="179"/>
      <c r="V27" s="265"/>
      <c r="W27" s="166"/>
      <c r="X27" s="77"/>
      <c r="Y27" s="77"/>
      <c r="Z27" s="82"/>
    </row>
    <row r="28" spans="1:26" ht="21.75" customHeight="1">
      <c r="A28" s="12" t="s">
        <v>24</v>
      </c>
      <c r="B28" s="13" t="s">
        <v>25</v>
      </c>
      <c r="C28" s="139" t="s">
        <v>28</v>
      </c>
      <c r="D28" s="139"/>
      <c r="E28" s="151">
        <f>'[1]harnmonogram realizacji '!$H$10+'[1]harnmonogram realizacji '!$L$10+'[1]harnmonogram realizacji '!$H$11+'[1]harnmonogram realizacji '!$L$11</f>
        <v>1410000</v>
      </c>
      <c r="F28" s="157">
        <f>E28-G28</f>
        <v>534735.45</v>
      </c>
      <c r="G28" s="157">
        <f>E28*73.03%*85%</f>
        <v>875264.55</v>
      </c>
      <c r="H28" s="155">
        <f>'[1]harnmonogram realizacji '!$U$10+'[1]harnmonogram realizacji '!$U$11</f>
        <v>10000</v>
      </c>
      <c r="I28" s="157">
        <f>H28-K28</f>
        <v>3792.45</v>
      </c>
      <c r="J28" s="91"/>
      <c r="K28" s="202">
        <f>H28*73.03%*85%</f>
        <v>6207.55</v>
      </c>
      <c r="L28" s="155">
        <v>0</v>
      </c>
      <c r="M28" s="157">
        <f>L28-O28</f>
        <v>0</v>
      </c>
      <c r="N28" s="157"/>
      <c r="O28" s="202">
        <f>L28*73.03%*85%</f>
        <v>0</v>
      </c>
      <c r="P28" s="155">
        <v>0</v>
      </c>
      <c r="Q28" s="157">
        <f>P28-S28</f>
        <v>0</v>
      </c>
      <c r="R28" s="157"/>
      <c r="S28" s="202">
        <f>P28*73.03%*85%</f>
        <v>0</v>
      </c>
      <c r="T28" s="151">
        <v>0</v>
      </c>
      <c r="U28" s="157">
        <f>T28-V28</f>
        <v>0</v>
      </c>
      <c r="V28" s="264">
        <f>T28*73.03%*85%</f>
        <v>0</v>
      </c>
      <c r="W28" s="193">
        <f>E28+H28+L28+P28+T28</f>
        <v>1420000</v>
      </c>
      <c r="X28" s="79"/>
      <c r="Y28" s="79"/>
      <c r="Z28" s="86"/>
    </row>
    <row r="29" spans="1:26" ht="15.75" customHeight="1" thickBot="1">
      <c r="A29" s="1"/>
      <c r="B29" s="3"/>
      <c r="C29" s="140"/>
      <c r="D29" s="140"/>
      <c r="E29" s="152"/>
      <c r="F29" s="158"/>
      <c r="G29" s="179"/>
      <c r="H29" s="156"/>
      <c r="I29" s="158"/>
      <c r="J29" s="92"/>
      <c r="K29" s="181"/>
      <c r="L29" s="156"/>
      <c r="M29" s="158"/>
      <c r="N29" s="158"/>
      <c r="O29" s="230"/>
      <c r="P29" s="156"/>
      <c r="Q29" s="158"/>
      <c r="R29" s="179"/>
      <c r="S29" s="181"/>
      <c r="T29" s="152"/>
      <c r="U29" s="179"/>
      <c r="V29" s="265"/>
      <c r="W29" s="194"/>
      <c r="X29" s="80"/>
      <c r="Y29" s="80"/>
      <c r="Z29" s="87"/>
    </row>
    <row r="30" spans="1:26" ht="35.25" customHeight="1">
      <c r="A30" s="12" t="s">
        <v>27</v>
      </c>
      <c r="B30" s="13" t="s">
        <v>26</v>
      </c>
      <c r="C30" s="161" t="s">
        <v>29</v>
      </c>
      <c r="D30" s="161"/>
      <c r="E30" s="107">
        <f>'[1]harnmonogram realizacji '!$D$13+'[1]harnmonogram realizacji '!$D$14</f>
        <v>1280000</v>
      </c>
      <c r="F30" s="157">
        <f>E30-G30</f>
        <v>485433.6</v>
      </c>
      <c r="G30" s="157">
        <f>E30*73.03%*85%</f>
        <v>794566.4</v>
      </c>
      <c r="H30" s="155"/>
      <c r="I30" s="157"/>
      <c r="J30" s="91"/>
      <c r="K30" s="202"/>
      <c r="L30" s="155">
        <v>0</v>
      </c>
      <c r="M30" s="157"/>
      <c r="N30" s="157"/>
      <c r="O30" s="202"/>
      <c r="P30" s="155">
        <v>0</v>
      </c>
      <c r="Q30" s="157"/>
      <c r="R30" s="157"/>
      <c r="S30" s="202"/>
      <c r="T30" s="151">
        <v>0</v>
      </c>
      <c r="U30" s="157"/>
      <c r="V30" s="264"/>
      <c r="W30" s="193">
        <f>E30+H30+L30+P30+T30</f>
        <v>1280000</v>
      </c>
      <c r="X30" s="79"/>
      <c r="Y30" s="79"/>
      <c r="Z30" s="86"/>
    </row>
    <row r="31" spans="1:26" ht="16.5" customHeight="1" thickBot="1">
      <c r="A31" s="1"/>
      <c r="B31" s="3"/>
      <c r="C31" s="162"/>
      <c r="D31" s="162"/>
      <c r="E31" s="108"/>
      <c r="F31" s="158"/>
      <c r="G31" s="158"/>
      <c r="H31" s="156"/>
      <c r="I31" s="179"/>
      <c r="J31" s="92"/>
      <c r="K31" s="181"/>
      <c r="L31" s="156"/>
      <c r="M31" s="179"/>
      <c r="N31" s="158"/>
      <c r="O31" s="230"/>
      <c r="P31" s="156"/>
      <c r="Q31" s="179"/>
      <c r="R31" s="179"/>
      <c r="S31" s="181"/>
      <c r="T31" s="152"/>
      <c r="U31" s="179"/>
      <c r="V31" s="265"/>
      <c r="W31" s="194"/>
      <c r="X31" s="80"/>
      <c r="Y31" s="80"/>
      <c r="Z31" s="87"/>
    </row>
    <row r="32" spans="1:26" ht="15" customHeight="1">
      <c r="A32" s="41" t="s">
        <v>30</v>
      </c>
      <c r="B32" s="42" t="s">
        <v>31</v>
      </c>
      <c r="C32" s="139" t="s">
        <v>32</v>
      </c>
      <c r="D32" s="139"/>
      <c r="E32" s="151">
        <v>0</v>
      </c>
      <c r="F32" s="157"/>
      <c r="G32" s="157"/>
      <c r="H32" s="155">
        <f>'[1]harnmonogram realizacji '!$T$25+'[1]harnmonogram realizacji '!$W$25+'[1]harnmonogram realizacji '!$T$26+'[1]harnmonogram realizacji '!$W$26</f>
        <v>136388.94</v>
      </c>
      <c r="I32" s="157">
        <f>H32-K32-J32</f>
        <v>11724.82</v>
      </c>
      <c r="J32" s="157">
        <v>40000</v>
      </c>
      <c r="K32" s="202">
        <f>H32*73.03%*85%</f>
        <v>84664.12</v>
      </c>
      <c r="L32" s="155">
        <f>'[1]harnmonogram realizacji '!$X$25+'[1]harnmonogram realizacji '!$Y$25+'[1]harnmonogram realizacji '!$Z$25+'[1]harnmonogram realizacji '!$AA$25+'[1]harnmonogram realizacji '!$X$26+'[1]harnmonogram realizacji '!$Y$26+'[1]harnmonogram realizacji '!$Z$26+'[1]harnmonogram realizacji '!$AA$26</f>
        <v>1367753.42</v>
      </c>
      <c r="M32" s="157">
        <f>L32-O32-N32</f>
        <v>3713.65</v>
      </c>
      <c r="N32" s="157">
        <v>515000</v>
      </c>
      <c r="O32" s="202">
        <f>L32*73.03%*85%</f>
        <v>849039.77</v>
      </c>
      <c r="P32" s="155">
        <f>'[1]harnmonogram realizacji '!$AB$25+'[1]harnmonogram realizacji '!$AC$25+'[1]harnmonogram realizacji '!$AD$25+'[1]harnmonogram realizacji '!$AE$25+'[1]harnmonogram realizacji '!$AB$26+'[1]harnmonogram realizacji '!$AC$26+'[1]harnmonogram realizacji '!$AD$26+'[1]harnmonogram realizacji '!$AE$26</f>
        <v>523033.3</v>
      </c>
      <c r="Q32" s="157">
        <f>P32-S32-R32</f>
        <v>8357.76</v>
      </c>
      <c r="R32" s="157">
        <v>190000</v>
      </c>
      <c r="S32" s="202">
        <f>P32*73.03%*85%</f>
        <v>324675.54</v>
      </c>
      <c r="T32" s="151">
        <f>'[1]harnmonogram realizacji '!$AF$25+'[1]harnmonogram realizacji '!$AG$25+'[1]harnmonogram realizacji '!$AH$25+'[1]harnmonogram realizacji '!$AI$25+'[1]harnmonogram realizacji '!$AF$26+'[1]harnmonogram realizacji '!$AG$26+'[1]harnmonogram realizacji '!$AH$26+'[1]harnmonogram realizacji '!$AI$26</f>
        <v>365105.66</v>
      </c>
      <c r="U32" s="157">
        <f>T32-V32</f>
        <v>138464.5</v>
      </c>
      <c r="V32" s="264">
        <f>T32*73.03%*85%</f>
        <v>226641.16</v>
      </c>
      <c r="W32" s="193">
        <f>E32+H32+L32+P32+T32</f>
        <v>2392281.32</v>
      </c>
      <c r="X32" s="79"/>
      <c r="Y32" s="79"/>
      <c r="Z32" s="86"/>
    </row>
    <row r="33" spans="1:26" ht="23.25" customHeight="1" thickBot="1">
      <c r="A33" s="1"/>
      <c r="B33" s="3"/>
      <c r="C33" s="140"/>
      <c r="D33" s="140"/>
      <c r="E33" s="152"/>
      <c r="F33" s="158"/>
      <c r="G33" s="179"/>
      <c r="H33" s="156"/>
      <c r="I33" s="179"/>
      <c r="J33" s="179"/>
      <c r="K33" s="181"/>
      <c r="L33" s="156"/>
      <c r="M33" s="179"/>
      <c r="N33" s="158"/>
      <c r="O33" s="230"/>
      <c r="P33" s="156"/>
      <c r="Q33" s="179"/>
      <c r="R33" s="179"/>
      <c r="S33" s="181"/>
      <c r="T33" s="152"/>
      <c r="U33" s="179"/>
      <c r="V33" s="265"/>
      <c r="W33" s="194"/>
      <c r="X33" s="80"/>
      <c r="Y33" s="80"/>
      <c r="Z33" s="87"/>
    </row>
    <row r="34" spans="1:26" ht="19.5" customHeight="1">
      <c r="A34" s="41" t="s">
        <v>33</v>
      </c>
      <c r="B34" s="42" t="s">
        <v>35</v>
      </c>
      <c r="C34" s="139" t="s">
        <v>36</v>
      </c>
      <c r="D34" s="139"/>
      <c r="E34" s="151">
        <f>'[1]harnmonogram realizacji '!$S$31+'[1]harnmonogram realizacji '!$S$32</f>
        <v>40000</v>
      </c>
      <c r="F34" s="157">
        <f>E34-G34</f>
        <v>15169.8</v>
      </c>
      <c r="G34" s="157">
        <f>E34*73.03%*85%</f>
        <v>24830.2</v>
      </c>
      <c r="H34" s="155">
        <f>'[1]harnmonogram realizacji '!$T$31+'[1]harnmonogram realizacji '!$U$31+'[1]harnmonogram realizacji '!$V$31+'[1]harnmonogram realizacji '!$W$31+'[1]harnmonogram realizacji '!$T$32+'[1]harnmonogram realizacji '!$U$32+'[1]harnmonogram realizacji '!$V$32+'[1]harnmonogram realizacji '!$W$32</f>
        <v>80000</v>
      </c>
      <c r="I34" s="157">
        <f>H34-K34-J34</f>
        <v>10339.6</v>
      </c>
      <c r="J34" s="157">
        <v>20000</v>
      </c>
      <c r="K34" s="202">
        <f>H34*73.03%*85%</f>
        <v>49660.4</v>
      </c>
      <c r="L34" s="155">
        <f>'[1]harnmonogram realizacji '!$X$31+'[1]harnmonogram realizacji '!$Y$31+'[1]harnmonogram realizacji '!$Z$31+'[1]harnmonogram realizacji '!$AA$31+'[1]harnmonogram realizacji '!$X$32+'[1]harnmonogram realizacji '!$Y$32+'[1]harnmonogram realizacji '!$Z$32+'[1]harnmonogram realizacji '!$AA$32</f>
        <v>80000</v>
      </c>
      <c r="M34" s="157">
        <f>L34-O34-N34</f>
        <v>339.6</v>
      </c>
      <c r="N34" s="157">
        <v>30000</v>
      </c>
      <c r="O34" s="202">
        <f>L34*73.03%*85%</f>
        <v>49660.4</v>
      </c>
      <c r="P34" s="155">
        <f>'[1]harnmonogram realizacji '!$AB$31+'[1]harnmonogram realizacji '!$AC$31+'[1]harnmonogram realizacji '!$AD$31+'[1]harnmonogram realizacji '!$AE$31+'[1]harnmonogram realizacji '!$AB$32+'[1]harnmonogram realizacji '!$AC$32+'[1]harnmonogram realizacji '!$AD$32+'[1]harnmonogram realizacji '!$AE$32</f>
        <v>80000</v>
      </c>
      <c r="Q34" s="157">
        <f>P34-S34-R34</f>
        <v>339.6</v>
      </c>
      <c r="R34" s="157">
        <v>30000</v>
      </c>
      <c r="S34" s="202">
        <f>P34*73.03%*85%</f>
        <v>49660.4</v>
      </c>
      <c r="T34" s="151">
        <f>'[1]harnmonogram realizacji '!$AF$31+'[1]harnmonogram realizacji '!$AG$31+'[1]harnmonogram realizacji '!$AF$32+'[1]harnmonogram realizacji '!$AG$32</f>
        <v>40000</v>
      </c>
      <c r="U34" s="157">
        <f>T34-V34</f>
        <v>15169.8</v>
      </c>
      <c r="V34" s="264">
        <f>T34*73.03%*85%</f>
        <v>24830.2</v>
      </c>
      <c r="W34" s="280">
        <f>E34+H34+L34+P34+T34</f>
        <v>320000</v>
      </c>
      <c r="X34" s="79"/>
      <c r="Y34" s="79"/>
      <c r="Z34" s="86"/>
    </row>
    <row r="35" spans="1:26" ht="20.25" customHeight="1" thickBot="1">
      <c r="A35" s="1"/>
      <c r="B35" s="3"/>
      <c r="C35" s="140"/>
      <c r="D35" s="140"/>
      <c r="E35" s="152"/>
      <c r="F35" s="158"/>
      <c r="G35" s="179"/>
      <c r="H35" s="156"/>
      <c r="I35" s="179"/>
      <c r="J35" s="179"/>
      <c r="K35" s="181"/>
      <c r="L35" s="156"/>
      <c r="M35" s="179"/>
      <c r="N35" s="158"/>
      <c r="O35" s="230"/>
      <c r="P35" s="156"/>
      <c r="Q35" s="179"/>
      <c r="R35" s="179"/>
      <c r="S35" s="181"/>
      <c r="T35" s="152"/>
      <c r="U35" s="179"/>
      <c r="V35" s="265"/>
      <c r="W35" s="281"/>
      <c r="X35" s="80"/>
      <c r="Y35" s="80"/>
      <c r="Z35" s="87"/>
    </row>
    <row r="36" spans="1:26" ht="14.25">
      <c r="A36" s="41" t="s">
        <v>34</v>
      </c>
      <c r="B36" s="42"/>
      <c r="C36" s="159" t="s">
        <v>38</v>
      </c>
      <c r="D36" s="159"/>
      <c r="E36" s="72">
        <f>'[1]harnmonogram realizacji '!$O$34+'[1]harnmonogram realizacji '!$O$35+'[1]harnmonogram realizacji '!$P$34+'[1]harnmonogram realizacji '!$Q$34+'[1]harnmonogram realizacji '!$R$34+'[1]harnmonogram realizacji '!$S$34+'[1]harnmonogram realizacji '!$P$35+'[1]harnmonogram realizacji '!$Q$35+'[1]harnmonogram realizacji '!$R$35+'[1]harnmonogram realizacji '!$S$35</f>
        <v>214472.45</v>
      </c>
      <c r="F36" s="62">
        <f>E36-G36</f>
        <v>81337.6</v>
      </c>
      <c r="G36" s="62">
        <f>E36*73.03%*85%</f>
        <v>133134.85</v>
      </c>
      <c r="H36" s="111">
        <f>'[1]harnmonogram realizacji '!$T$34+'[1]harnmonogram realizacji '!$U$34+'[1]harnmonogram realizacji '!$V$34+'[1]harnmonogram realizacji '!$W$34+'[1]harnmonogram realizacji '!$T$35+'[1]harnmonogram realizacji '!$U$35+'[1]harnmonogram realizacji '!$V$35+'[1]harnmonogram realizacji '!$W$35</f>
        <v>303015.83</v>
      </c>
      <c r="I36" s="62">
        <f>H36-K36-J36</f>
        <v>4917.24</v>
      </c>
      <c r="J36" s="62">
        <v>110000</v>
      </c>
      <c r="K36" s="63">
        <f>H36*73.03%*85%</f>
        <v>188098.59</v>
      </c>
      <c r="L36" s="111">
        <f>'[1]harnmonogram realizacji '!$X$34+'[1]harnmonogram realizacji '!$Y$34+'[1]harnmonogram realizacji '!$Z$34+'[1]harnmonogram realizacji '!$AA$34+'[1]harnmonogram realizacji '!$X$35+'[1]harnmonogram realizacji '!$Y$35+'[1]harnmonogram realizacji '!$Z$35+'[1]harnmonogram realizacji '!$AA$35</f>
        <v>439455.84</v>
      </c>
      <c r="M36" s="62">
        <f>L36-O36-N36</f>
        <v>1661.43</v>
      </c>
      <c r="N36" s="62">
        <v>165000</v>
      </c>
      <c r="O36" s="63">
        <f>L36*73.03%*85%</f>
        <v>272794.41</v>
      </c>
      <c r="P36" s="111">
        <f>'[1]harnmonogram realizacji '!$AB$34+'[1]harnmonogram realizacji '!$AC$34+'[1]harnmonogram realizacji '!$AD$34+'[1]harnmonogram realizacji '!$AE$34+'[1]harnmonogram realizacji '!$AB$35+'[1]harnmonogram realizacji '!$AC$35+'[1]harnmonogram realizacji '!$AD$35+'[1]harnmonogram realizacji '!$AE$35</f>
        <v>439455.83</v>
      </c>
      <c r="Q36" s="62">
        <f>P36-S36-R36</f>
        <v>6661.43</v>
      </c>
      <c r="R36" s="62">
        <v>160000</v>
      </c>
      <c r="S36" s="63">
        <f>P36*73.03%*85%</f>
        <v>272794.4</v>
      </c>
      <c r="T36" s="72">
        <f>'[1]harnmonogram realizacji '!$AF$34+'[1]harnmonogram realizacji '!$AG$34+'[1]harnmonogram realizacji '!$AH$34+'[1]harnmonogram realizacji '!$AI$34+'[1]harnmonogram realizacji '!$AF$35+'[1]harnmonogram realizacji '!$AG$35+'[1]harnmonogram realizacji '!$AH$35+'[1]harnmonogram realizacji '!$AI$35</f>
        <v>393985.32</v>
      </c>
      <c r="U36" s="62">
        <f>T36-V36</f>
        <v>149416.96</v>
      </c>
      <c r="V36" s="100">
        <f>T36*73.03%*85%</f>
        <v>244568.36</v>
      </c>
      <c r="W36" s="131">
        <f>E36+H36+L36+P36+T36</f>
        <v>1790385.27</v>
      </c>
      <c r="X36" s="43"/>
      <c r="Y36" s="43"/>
      <c r="Z36" s="88"/>
    </row>
    <row r="37" spans="1:26" ht="15" thickBot="1">
      <c r="A37" s="37"/>
      <c r="B37" s="38"/>
      <c r="C37" s="39"/>
      <c r="D37" s="39"/>
      <c r="E37" s="71"/>
      <c r="F37" s="60"/>
      <c r="G37" s="60"/>
      <c r="H37" s="112"/>
      <c r="I37" s="60"/>
      <c r="J37" s="60"/>
      <c r="K37" s="61"/>
      <c r="L37" s="112"/>
      <c r="M37" s="60"/>
      <c r="N37" s="60"/>
      <c r="O37" s="61"/>
      <c r="P37" s="112"/>
      <c r="Q37" s="60"/>
      <c r="R37" s="60"/>
      <c r="S37" s="61"/>
      <c r="T37" s="71"/>
      <c r="U37" s="60"/>
      <c r="V37" s="101"/>
      <c r="W37" s="132"/>
      <c r="X37" s="40"/>
      <c r="Y37" s="40"/>
      <c r="Z37" s="89"/>
    </row>
    <row r="38" spans="1:26" ht="14.25">
      <c r="A38" s="1" t="s">
        <v>37</v>
      </c>
      <c r="B38" s="3"/>
      <c r="C38" s="7" t="s">
        <v>39</v>
      </c>
      <c r="D38" s="7"/>
      <c r="E38" s="73">
        <v>0</v>
      </c>
      <c r="F38" s="9"/>
      <c r="G38" s="9"/>
      <c r="H38" s="113">
        <f>'[1]harnmonogram realizacji '!$V$37+'[1]harnmonogram realizacji '!$W$37+'[1]harnmonogram realizacji '!$V$38+'[1]harnmonogram realizacji '!$W$38</f>
        <v>1041618.19</v>
      </c>
      <c r="I38" s="9">
        <f>H38-K38-J38</f>
        <v>5028.49</v>
      </c>
      <c r="J38" s="9">
        <v>390000</v>
      </c>
      <c r="K38" s="10">
        <f>H38*73.03%*85%</f>
        <v>646589.7</v>
      </c>
      <c r="L38" s="113">
        <f>'[1]harnmonogram realizacji '!$X$37+'[1]harnmonogram realizacji '!$Y$37+'[1]harnmonogram realizacji '!$Z$37+'[1]harnmonogram realizacji '!$AA$37+'[1]harnmonogram realizacji '!$X$38+'[1]harnmonogram realizacji '!$Y$38+'[1]harnmonogram realizacji '!$Z$38+'[1]harnmonogram realizacji '!$AA$38</f>
        <v>6766063.76</v>
      </c>
      <c r="M38" s="9">
        <f>L38-O38-N38</f>
        <v>995.85</v>
      </c>
      <c r="N38" s="9">
        <v>2565000</v>
      </c>
      <c r="O38" s="10">
        <f>L38*73.03%*85%</f>
        <v>4200067.91</v>
      </c>
      <c r="P38" s="113">
        <f>'[1]harnmonogram realizacji '!$AB$37+'[1]harnmonogram realizacji '!$AC$37+'[1]harnmonogram realizacji '!$AD$37+'[1]harnmonogram realizacji '!$AE$37+'[1]harnmonogram realizacji '!$AB$38+'[1]harnmonogram realizacji '!$AC$38+'[1]harnmonogram realizacji '!$AD$38+'[1]harnmonogram realizacji '!$AE$38</f>
        <v>655018.05</v>
      </c>
      <c r="Q38" s="9">
        <f>P38-S38-R38</f>
        <v>3412.32</v>
      </c>
      <c r="R38" s="9">
        <v>245000</v>
      </c>
      <c r="S38" s="10">
        <f>P38*73.03%*85%</f>
        <v>406605.73</v>
      </c>
      <c r="T38" s="73">
        <v>0</v>
      </c>
      <c r="U38" s="9">
        <f>T38-V38</f>
        <v>0</v>
      </c>
      <c r="V38" s="95">
        <f>T38*73.03%*85%</f>
        <v>0</v>
      </c>
      <c r="W38" s="124">
        <f>E38+H38+L38+P38+T38</f>
        <v>8462700</v>
      </c>
      <c r="X38" s="11"/>
      <c r="Y38" s="11"/>
      <c r="Z38" s="81"/>
    </row>
    <row r="39" spans="1:26" ht="15" thickBot="1">
      <c r="A39" s="1"/>
      <c r="B39" s="3"/>
      <c r="C39" s="7"/>
      <c r="D39" s="7"/>
      <c r="E39" s="74"/>
      <c r="F39" s="64"/>
      <c r="G39" s="64"/>
      <c r="H39" s="114"/>
      <c r="I39" s="64"/>
      <c r="J39" s="64"/>
      <c r="K39" s="65"/>
      <c r="L39" s="114"/>
      <c r="M39" s="64"/>
      <c r="N39" s="64"/>
      <c r="O39" s="65"/>
      <c r="P39" s="114"/>
      <c r="Q39" s="64"/>
      <c r="R39" s="64"/>
      <c r="S39" s="65"/>
      <c r="T39" s="74"/>
      <c r="U39" s="64"/>
      <c r="V39" s="102"/>
      <c r="W39" s="133"/>
      <c r="X39" s="44"/>
      <c r="Y39" s="44"/>
      <c r="Z39" s="90"/>
    </row>
    <row r="40" spans="1:26" ht="15" customHeight="1">
      <c r="A40" s="187" t="s">
        <v>40</v>
      </c>
      <c r="B40" s="188"/>
      <c r="C40" s="188"/>
      <c r="D40" s="189"/>
      <c r="E40" s="203">
        <f aca="true" t="shared" si="0" ref="E40:V40">E26+E28+E30+E32+E34+E36+E38</f>
        <v>3393472.45</v>
      </c>
      <c r="F40" s="209">
        <f t="shared" si="0"/>
        <v>1305580.1</v>
      </c>
      <c r="G40" s="209">
        <f t="shared" si="0"/>
        <v>2087892.35</v>
      </c>
      <c r="H40" s="205">
        <f t="shared" si="0"/>
        <v>1571022.96</v>
      </c>
      <c r="I40" s="209">
        <f t="shared" si="0"/>
        <v>35802.6</v>
      </c>
      <c r="J40" s="209">
        <f t="shared" si="0"/>
        <v>560000</v>
      </c>
      <c r="K40" s="212">
        <f t="shared" si="0"/>
        <v>975220.36</v>
      </c>
      <c r="L40" s="207">
        <f t="shared" si="0"/>
        <v>8653273.02</v>
      </c>
      <c r="M40" s="209">
        <f t="shared" si="0"/>
        <v>6710.53</v>
      </c>
      <c r="N40" s="209">
        <f t="shared" si="0"/>
        <v>3275000</v>
      </c>
      <c r="O40" s="212">
        <f t="shared" si="0"/>
        <v>5371562.49</v>
      </c>
      <c r="P40" s="207">
        <f t="shared" si="0"/>
        <v>1697507.18</v>
      </c>
      <c r="Q40" s="209">
        <f t="shared" si="0"/>
        <v>18771.11</v>
      </c>
      <c r="R40" s="209">
        <f t="shared" si="0"/>
        <v>625000</v>
      </c>
      <c r="S40" s="212">
        <f t="shared" si="0"/>
        <v>1053736.07</v>
      </c>
      <c r="T40" s="207">
        <f t="shared" si="0"/>
        <v>799090.98</v>
      </c>
      <c r="U40" s="209">
        <f t="shared" si="0"/>
        <v>303051.26</v>
      </c>
      <c r="V40" s="266">
        <f t="shared" si="0"/>
        <v>496039.72</v>
      </c>
      <c r="W40" s="282">
        <f>E40+H40+L40+P40+T40</f>
        <v>16114366.59</v>
      </c>
      <c r="X40" s="288">
        <f>F40+I40+M40+Q40+U40</f>
        <v>1669915.6</v>
      </c>
      <c r="Y40" s="288">
        <f>J40+N40+R40</f>
        <v>4460000</v>
      </c>
      <c r="Z40" s="290">
        <f>G40+K40+O40+S40+V40</f>
        <v>9984450.99</v>
      </c>
    </row>
    <row r="41" spans="1:26" ht="15" customHeight="1" thickBot="1">
      <c r="A41" s="190"/>
      <c r="B41" s="191"/>
      <c r="C41" s="191"/>
      <c r="D41" s="192"/>
      <c r="E41" s="204"/>
      <c r="F41" s="210"/>
      <c r="G41" s="211"/>
      <c r="H41" s="206"/>
      <c r="I41" s="211"/>
      <c r="J41" s="211"/>
      <c r="K41" s="213"/>
      <c r="L41" s="208"/>
      <c r="M41" s="211"/>
      <c r="N41" s="210"/>
      <c r="O41" s="242"/>
      <c r="P41" s="208"/>
      <c r="Q41" s="211"/>
      <c r="R41" s="211"/>
      <c r="S41" s="213"/>
      <c r="T41" s="284"/>
      <c r="U41" s="211"/>
      <c r="V41" s="267"/>
      <c r="W41" s="283"/>
      <c r="X41" s="289"/>
      <c r="Y41" s="289"/>
      <c r="Z41" s="291"/>
    </row>
    <row r="42" spans="1:26" ht="27" customHeight="1" thickBot="1">
      <c r="A42" s="185" t="s">
        <v>42</v>
      </c>
      <c r="B42" s="186"/>
      <c r="C42" s="186"/>
      <c r="D42" s="186"/>
      <c r="E42" s="59">
        <f aca="true" t="shared" si="1" ref="E42:V42">E40+E24</f>
        <v>3495438.95</v>
      </c>
      <c r="F42" s="66">
        <f t="shared" si="1"/>
        <v>1344250.39</v>
      </c>
      <c r="G42" s="66">
        <f t="shared" si="1"/>
        <v>2151188.56</v>
      </c>
      <c r="H42" s="115">
        <f t="shared" si="1"/>
        <v>11987204.87</v>
      </c>
      <c r="I42" s="66">
        <f t="shared" si="1"/>
        <v>46087.51</v>
      </c>
      <c r="J42" s="66">
        <f t="shared" si="1"/>
        <v>4500000</v>
      </c>
      <c r="K42" s="67">
        <f t="shared" si="1"/>
        <v>7441117.36</v>
      </c>
      <c r="L42" s="120">
        <f t="shared" si="1"/>
        <v>76313910.6</v>
      </c>
      <c r="M42" s="66">
        <f t="shared" si="1"/>
        <v>26669.03</v>
      </c>
      <c r="N42" s="66">
        <f t="shared" si="1"/>
        <v>28915000</v>
      </c>
      <c r="O42" s="67">
        <f t="shared" si="1"/>
        <v>47372241.57</v>
      </c>
      <c r="P42" s="120">
        <f t="shared" si="1"/>
        <v>8247687.69</v>
      </c>
      <c r="Q42" s="66">
        <f t="shared" si="1"/>
        <v>42894.32</v>
      </c>
      <c r="R42" s="66">
        <f t="shared" si="1"/>
        <v>3085000</v>
      </c>
      <c r="S42" s="67">
        <f t="shared" si="1"/>
        <v>5119793.37</v>
      </c>
      <c r="T42" s="59">
        <f t="shared" si="1"/>
        <v>799090.98</v>
      </c>
      <c r="U42" s="66">
        <f t="shared" si="1"/>
        <v>303051.26</v>
      </c>
      <c r="V42" s="103">
        <f t="shared" si="1"/>
        <v>496039.72</v>
      </c>
      <c r="W42" s="134">
        <f>E42+H42+L42+P42+T42</f>
        <v>100843333.09</v>
      </c>
      <c r="X42" s="45">
        <f>F42+I42+M42+Q42+U42</f>
        <v>1762952.51</v>
      </c>
      <c r="Y42" s="45">
        <f>J42+N42+R42</f>
        <v>36500000</v>
      </c>
      <c r="Z42" s="46">
        <f>G42+K42+O42+S42+V42</f>
        <v>62580380.58</v>
      </c>
    </row>
    <row r="43" ht="15" thickTop="1"/>
    <row r="44" spans="23:26" ht="14.25">
      <c r="W44" s="76"/>
      <c r="X44" s="76"/>
      <c r="Y44" s="76"/>
      <c r="Z44" s="76"/>
    </row>
  </sheetData>
  <sheetProtection/>
  <mergeCells count="232">
    <mergeCell ref="Z10:Z11"/>
    <mergeCell ref="X40:X41"/>
    <mergeCell ref="Y40:Y41"/>
    <mergeCell ref="Z40:Z41"/>
    <mergeCell ref="O10:O11"/>
    <mergeCell ref="R15:R16"/>
    <mergeCell ref="R17:R18"/>
    <mergeCell ref="R22:R23"/>
    <mergeCell ref="R26:R27"/>
    <mergeCell ref="R28:R29"/>
    <mergeCell ref="Q10:R10"/>
    <mergeCell ref="W34:W35"/>
    <mergeCell ref="W40:W41"/>
    <mergeCell ref="T40:T41"/>
    <mergeCell ref="X15:X16"/>
    <mergeCell ref="U26:U27"/>
    <mergeCell ref="V26:V27"/>
    <mergeCell ref="U28:U29"/>
    <mergeCell ref="V28:V29"/>
    <mergeCell ref="U17:U18"/>
    <mergeCell ref="Z15:Z16"/>
    <mergeCell ref="X17:X18"/>
    <mergeCell ref="Z17:Z18"/>
    <mergeCell ref="X22:X23"/>
    <mergeCell ref="E7:Z7"/>
    <mergeCell ref="W8:Z8"/>
    <mergeCell ref="X9:Z9"/>
    <mergeCell ref="Z22:Z23"/>
    <mergeCell ref="E9:E11"/>
    <mergeCell ref="F10:F11"/>
    <mergeCell ref="G10:G11"/>
    <mergeCell ref="H9:H11"/>
    <mergeCell ref="U34:U35"/>
    <mergeCell ref="V34:V35"/>
    <mergeCell ref="U40:U41"/>
    <mergeCell ref="V40:V41"/>
    <mergeCell ref="U30:U31"/>
    <mergeCell ref="V30:V31"/>
    <mergeCell ref="U32:U33"/>
    <mergeCell ref="V32:V33"/>
    <mergeCell ref="V17:V18"/>
    <mergeCell ref="U22:U23"/>
    <mergeCell ref="V22:V23"/>
    <mergeCell ref="T8:V8"/>
    <mergeCell ref="U9:V9"/>
    <mergeCell ref="U15:U16"/>
    <mergeCell ref="V15:V16"/>
    <mergeCell ref="V10:V11"/>
    <mergeCell ref="U10:U11"/>
    <mergeCell ref="T9:T11"/>
    <mergeCell ref="Q34:Q35"/>
    <mergeCell ref="S34:S35"/>
    <mergeCell ref="Q40:Q41"/>
    <mergeCell ref="S40:S41"/>
    <mergeCell ref="R34:R35"/>
    <mergeCell ref="R40:R41"/>
    <mergeCell ref="Q30:Q31"/>
    <mergeCell ref="S30:S31"/>
    <mergeCell ref="Q32:Q33"/>
    <mergeCell ref="S32:S33"/>
    <mergeCell ref="R30:R31"/>
    <mergeCell ref="R32:R33"/>
    <mergeCell ref="Q26:Q27"/>
    <mergeCell ref="S26:S27"/>
    <mergeCell ref="Q28:Q29"/>
    <mergeCell ref="S28:S29"/>
    <mergeCell ref="Q17:Q18"/>
    <mergeCell ref="S17:S18"/>
    <mergeCell ref="Q22:Q23"/>
    <mergeCell ref="S22:S23"/>
    <mergeCell ref="P8:S8"/>
    <mergeCell ref="Q9:S9"/>
    <mergeCell ref="Q15:Q16"/>
    <mergeCell ref="S15:S16"/>
    <mergeCell ref="S10:S11"/>
    <mergeCell ref="P9:P11"/>
    <mergeCell ref="A12:Z12"/>
    <mergeCell ref="Y15:Y16"/>
    <mergeCell ref="M10:N10"/>
    <mergeCell ref="P15:P16"/>
    <mergeCell ref="M34:M35"/>
    <mergeCell ref="O34:O35"/>
    <mergeCell ref="M40:M41"/>
    <mergeCell ref="O40:O41"/>
    <mergeCell ref="N34:N35"/>
    <mergeCell ref="N40:N41"/>
    <mergeCell ref="N28:N29"/>
    <mergeCell ref="M30:M31"/>
    <mergeCell ref="O30:O31"/>
    <mergeCell ref="M32:M33"/>
    <mergeCell ref="O32:O33"/>
    <mergeCell ref="N30:N31"/>
    <mergeCell ref="N32:N33"/>
    <mergeCell ref="O22:O23"/>
    <mergeCell ref="M15:M16"/>
    <mergeCell ref="O15:O16"/>
    <mergeCell ref="N15:N16"/>
    <mergeCell ref="N17:N18"/>
    <mergeCell ref="N22:N23"/>
    <mergeCell ref="J40:J41"/>
    <mergeCell ref="F9:G9"/>
    <mergeCell ref="I22:I23"/>
    <mergeCell ref="L8:O8"/>
    <mergeCell ref="M9:O9"/>
    <mergeCell ref="M17:M18"/>
    <mergeCell ref="O17:O18"/>
    <mergeCell ref="G22:G23"/>
    <mergeCell ref="E8:G8"/>
    <mergeCell ref="E22:E23"/>
    <mergeCell ref="I32:I33"/>
    <mergeCell ref="K32:K33"/>
    <mergeCell ref="I28:I29"/>
    <mergeCell ref="J32:J33"/>
    <mergeCell ref="I34:I35"/>
    <mergeCell ref="K34:K35"/>
    <mergeCell ref="J34:J35"/>
    <mergeCell ref="Y17:Y18"/>
    <mergeCell ref="Y22:Y23"/>
    <mergeCell ref="G15:G16"/>
    <mergeCell ref="F17:F18"/>
    <mergeCell ref="G17:G18"/>
    <mergeCell ref="K28:K29"/>
    <mergeCell ref="M26:M27"/>
    <mergeCell ref="O26:O27"/>
    <mergeCell ref="M28:M29"/>
    <mergeCell ref="O28:O29"/>
    <mergeCell ref="F26:F27"/>
    <mergeCell ref="G26:G27"/>
    <mergeCell ref="F28:F29"/>
    <mergeCell ref="G28:G29"/>
    <mergeCell ref="F30:F31"/>
    <mergeCell ref="F32:F33"/>
    <mergeCell ref="G32:G33"/>
    <mergeCell ref="W9:W11"/>
    <mergeCell ref="X10:Y10"/>
    <mergeCell ref="H8:K8"/>
    <mergeCell ref="I17:I18"/>
    <mergeCell ref="K17:K18"/>
    <mergeCell ref="K22:K23"/>
    <mergeCell ref="I15:I16"/>
    <mergeCell ref="K15:K16"/>
    <mergeCell ref="I9:K9"/>
    <mergeCell ref="T22:T23"/>
    <mergeCell ref="E40:E41"/>
    <mergeCell ref="H40:H41"/>
    <mergeCell ref="L40:L41"/>
    <mergeCell ref="P40:P41"/>
    <mergeCell ref="F40:F41"/>
    <mergeCell ref="G40:G41"/>
    <mergeCell ref="I40:I41"/>
    <mergeCell ref="K40:K41"/>
    <mergeCell ref="E34:E35"/>
    <mergeCell ref="H34:H35"/>
    <mergeCell ref="L34:L35"/>
    <mergeCell ref="P34:P35"/>
    <mergeCell ref="T34:T35"/>
    <mergeCell ref="G30:G31"/>
    <mergeCell ref="F34:F35"/>
    <mergeCell ref="G34:G35"/>
    <mergeCell ref="I30:I31"/>
    <mergeCell ref="K30:K31"/>
    <mergeCell ref="H32:H33"/>
    <mergeCell ref="L32:L33"/>
    <mergeCell ref="P32:P33"/>
    <mergeCell ref="T32:T33"/>
    <mergeCell ref="W32:W33"/>
    <mergeCell ref="C22:D22"/>
    <mergeCell ref="J22:J23"/>
    <mergeCell ref="E26:E27"/>
    <mergeCell ref="H26:H27"/>
    <mergeCell ref="A42:D42"/>
    <mergeCell ref="A40:D41"/>
    <mergeCell ref="E32:E33"/>
    <mergeCell ref="W28:W29"/>
    <mergeCell ref="H30:H31"/>
    <mergeCell ref="L30:L31"/>
    <mergeCell ref="P30:P31"/>
    <mergeCell ref="T30:T31"/>
    <mergeCell ref="W30:W31"/>
    <mergeCell ref="L28:L29"/>
    <mergeCell ref="P28:P29"/>
    <mergeCell ref="T28:T29"/>
    <mergeCell ref="I26:I27"/>
    <mergeCell ref="K26:K27"/>
    <mergeCell ref="L26:L27"/>
    <mergeCell ref="P26:P27"/>
    <mergeCell ref="T26:T27"/>
    <mergeCell ref="N26:N27"/>
    <mergeCell ref="A24:D24"/>
    <mergeCell ref="W17:W18"/>
    <mergeCell ref="T17:T18"/>
    <mergeCell ref="C17:D18"/>
    <mergeCell ref="J17:J18"/>
    <mergeCell ref="H22:H23"/>
    <mergeCell ref="L22:L23"/>
    <mergeCell ref="P22:P23"/>
    <mergeCell ref="W22:W23"/>
    <mergeCell ref="M22:M23"/>
    <mergeCell ref="C36:D36"/>
    <mergeCell ref="C26:D27"/>
    <mergeCell ref="C28:D29"/>
    <mergeCell ref="C30:D31"/>
    <mergeCell ref="C32:D33"/>
    <mergeCell ref="A25:Z25"/>
    <mergeCell ref="W26:W27"/>
    <mergeCell ref="E28:E29"/>
    <mergeCell ref="H28:H29"/>
    <mergeCell ref="T15:T16"/>
    <mergeCell ref="E17:E18"/>
    <mergeCell ref="H17:H18"/>
    <mergeCell ref="L17:L18"/>
    <mergeCell ref="P17:P18"/>
    <mergeCell ref="F15:F16"/>
    <mergeCell ref="E15:E16"/>
    <mergeCell ref="H15:H16"/>
    <mergeCell ref="L15:L16"/>
    <mergeCell ref="A1:Z1"/>
    <mergeCell ref="W15:W16"/>
    <mergeCell ref="C34:D35"/>
    <mergeCell ref="C15:D16"/>
    <mergeCell ref="C7:D7"/>
    <mergeCell ref="I10:J10"/>
    <mergeCell ref="K10:K11"/>
    <mergeCell ref="L9:L11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jlemko</dc:creator>
  <cp:keywords/>
  <dc:description/>
  <cp:lastModifiedBy>Wmaciejowski</cp:lastModifiedBy>
  <cp:lastPrinted>2012-05-21T05:00:21Z</cp:lastPrinted>
  <dcterms:created xsi:type="dcterms:W3CDTF">2011-09-14T05:53:06Z</dcterms:created>
  <dcterms:modified xsi:type="dcterms:W3CDTF">2012-05-21T05:01:58Z</dcterms:modified>
  <cp:category/>
  <cp:version/>
  <cp:contentType/>
  <cp:contentStatus/>
</cp:coreProperties>
</file>